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755"/>
  </bookViews>
  <sheets>
    <sheet name="PO" sheetId="1" r:id="rId1"/>
    <sheet name="MEM CALC" sheetId="4" r:id="rId2"/>
  </sheets>
  <definedNames>
    <definedName name="_xlnm.Print_Area" localSheetId="1">'MEM CALC'!$A$1:$J$317</definedName>
    <definedName name="_xlnm.Print_Area" localSheetId="0">PO!$A$1:$H$102</definedName>
  </definedNames>
  <calcPr calcId="124519"/>
</workbook>
</file>

<file path=xl/calcChain.xml><?xml version="1.0" encoding="utf-8"?>
<calcChain xmlns="http://schemas.openxmlformats.org/spreadsheetml/2006/main">
  <c r="C186" i="4"/>
  <c r="C188" s="1"/>
  <c r="E58" i="1" s="1"/>
  <c r="C183" i="4"/>
  <c r="B183"/>
  <c r="G80" i="1"/>
  <c r="G81"/>
  <c r="G82"/>
  <c r="G79"/>
  <c r="G70"/>
  <c r="G71"/>
  <c r="G72"/>
  <c r="G73"/>
  <c r="G74"/>
  <c r="G75"/>
  <c r="G76"/>
  <c r="G69"/>
  <c r="G62"/>
  <c r="G63"/>
  <c r="G64"/>
  <c r="G65"/>
  <c r="G66"/>
  <c r="G61"/>
  <c r="G52"/>
  <c r="G53"/>
  <c r="G54"/>
  <c r="G55"/>
  <c r="G56"/>
  <c r="G57"/>
  <c r="G58"/>
  <c r="G48"/>
  <c r="G49"/>
  <c r="G47"/>
  <c r="G43"/>
  <c r="G42"/>
  <c r="G37"/>
  <c r="G38"/>
  <c r="G36"/>
  <c r="G29"/>
  <c r="G30"/>
  <c r="G31"/>
  <c r="G32"/>
  <c r="G33"/>
  <c r="G28"/>
  <c r="G22"/>
  <c r="G23"/>
  <c r="G24"/>
  <c r="G25"/>
  <c r="G16"/>
  <c r="G17"/>
  <c r="G18"/>
  <c r="G19"/>
  <c r="G20"/>
  <c r="G21"/>
  <c r="G15"/>
  <c r="G14"/>
  <c r="E174" i="4"/>
  <c r="C170"/>
  <c r="C155"/>
  <c r="E281"/>
  <c r="E74" i="1" s="1"/>
  <c r="C280" i="4"/>
  <c r="B280"/>
  <c r="H58" i="1" l="1"/>
  <c r="H74"/>
  <c r="C4" i="4"/>
  <c r="B4"/>
  <c r="C315" l="1"/>
  <c r="C314"/>
  <c r="C168"/>
  <c r="B168"/>
  <c r="E44"/>
  <c r="E76" i="1"/>
  <c r="E75"/>
  <c r="C286" i="4"/>
  <c r="B286"/>
  <c r="C283"/>
  <c r="B283"/>
  <c r="C307"/>
  <c r="B307"/>
  <c r="E303"/>
  <c r="E304"/>
  <c r="E301"/>
  <c r="E302"/>
  <c r="E300"/>
  <c r="G44" i="1"/>
  <c r="C165" i="4"/>
  <c r="B165"/>
  <c r="C163"/>
  <c r="C160"/>
  <c r="B160"/>
  <c r="B6"/>
  <c r="C6"/>
  <c r="E7"/>
  <c r="E8"/>
  <c r="E79" i="1"/>
  <c r="C299" i="4"/>
  <c r="B299"/>
  <c r="C294"/>
  <c r="B294"/>
  <c r="C291"/>
  <c r="B291"/>
  <c r="C289"/>
  <c r="B289"/>
  <c r="C263"/>
  <c r="E70" i="1" s="1"/>
  <c r="C257" i="4"/>
  <c r="E69" i="1" s="1"/>
  <c r="C278" i="4"/>
  <c r="E73" i="1" s="1"/>
  <c r="C274" i="4"/>
  <c r="B274"/>
  <c r="F90"/>
  <c r="F91" s="1"/>
  <c r="E32" i="1" s="1"/>
  <c r="E72"/>
  <c r="C269" i="4"/>
  <c r="E71" i="1" s="1"/>
  <c r="C271" i="4"/>
  <c r="B271"/>
  <c r="C265"/>
  <c r="B265"/>
  <c r="C259"/>
  <c r="B259"/>
  <c r="C250"/>
  <c r="B250"/>
  <c r="C248"/>
  <c r="B248"/>
  <c r="E243"/>
  <c r="E244" s="1"/>
  <c r="C242"/>
  <c r="B242"/>
  <c r="E239"/>
  <c r="E240" s="1"/>
  <c r="E65" i="1" s="1"/>
  <c r="E230" i="4"/>
  <c r="E231"/>
  <c r="E232"/>
  <c r="E229"/>
  <c r="E219"/>
  <c r="E220"/>
  <c r="E218"/>
  <c r="E217"/>
  <c r="E216"/>
  <c r="C215"/>
  <c r="F215" s="1"/>
  <c r="E214"/>
  <c r="D213"/>
  <c r="F213" s="1"/>
  <c r="E211"/>
  <c r="E212" s="1"/>
  <c r="E208"/>
  <c r="E207"/>
  <c r="E205"/>
  <c r="E206" s="1"/>
  <c r="E202"/>
  <c r="E203"/>
  <c r="E201"/>
  <c r="F199"/>
  <c r="F200" s="1"/>
  <c r="E196"/>
  <c r="E195"/>
  <c r="E193"/>
  <c r="E194" s="1"/>
  <c r="C238"/>
  <c r="B238"/>
  <c r="C235"/>
  <c r="B235"/>
  <c r="C228"/>
  <c r="B228"/>
  <c r="C225"/>
  <c r="B225"/>
  <c r="C192"/>
  <c r="B192"/>
  <c r="C190"/>
  <c r="B190"/>
  <c r="E57" i="1"/>
  <c r="C180" i="4"/>
  <c r="B180"/>
  <c r="F177"/>
  <c r="C176"/>
  <c r="B176"/>
  <c r="C152"/>
  <c r="C148"/>
  <c r="B148"/>
  <c r="C172"/>
  <c r="B172"/>
  <c r="F63"/>
  <c r="D66" s="1"/>
  <c r="E25" i="1" s="1"/>
  <c r="C62" i="4"/>
  <c r="B62"/>
  <c r="E48" i="1"/>
  <c r="E47"/>
  <c r="C158" i="4"/>
  <c r="B158"/>
  <c r="C145"/>
  <c r="B145"/>
  <c r="C142"/>
  <c r="B142"/>
  <c r="C140"/>
  <c r="B140"/>
  <c r="E135"/>
  <c r="E136" s="1"/>
  <c r="F133"/>
  <c r="F134" s="1"/>
  <c r="E129"/>
  <c r="E130" s="1"/>
  <c r="E120"/>
  <c r="E121"/>
  <c r="E122"/>
  <c r="E119"/>
  <c r="C128"/>
  <c r="B128"/>
  <c r="C125"/>
  <c r="B125"/>
  <c r="C118"/>
  <c r="B118"/>
  <c r="C116"/>
  <c r="B116"/>
  <c r="E106"/>
  <c r="E105"/>
  <c r="E104"/>
  <c r="C113"/>
  <c r="B113"/>
  <c r="C109"/>
  <c r="B109"/>
  <c r="C103"/>
  <c r="B103"/>
  <c r="C101"/>
  <c r="B101"/>
  <c r="E59"/>
  <c r="E58"/>
  <c r="E55"/>
  <c r="E23" i="1" s="1"/>
  <c r="C54" i="4"/>
  <c r="B54"/>
  <c r="C35"/>
  <c r="E19" i="1" s="1"/>
  <c r="G23" i="4"/>
  <c r="G20"/>
  <c r="G21" s="1"/>
  <c r="G22" s="1"/>
  <c r="E9"/>
  <c r="E10"/>
  <c r="E31" i="1"/>
  <c r="C99" i="4"/>
  <c r="E33" i="1" s="1"/>
  <c r="E83" i="4"/>
  <c r="E81"/>
  <c r="E82"/>
  <c r="E80"/>
  <c r="C93"/>
  <c r="B93"/>
  <c r="C89"/>
  <c r="B89"/>
  <c r="C86"/>
  <c r="B86"/>
  <c r="C79"/>
  <c r="B79"/>
  <c r="C76"/>
  <c r="B76"/>
  <c r="D73"/>
  <c r="D72"/>
  <c r="C71"/>
  <c r="B71"/>
  <c r="C69"/>
  <c r="B69"/>
  <c r="C57"/>
  <c r="B57"/>
  <c r="E49"/>
  <c r="E50"/>
  <c r="E51"/>
  <c r="E48"/>
  <c r="C47"/>
  <c r="B47"/>
  <c r="E43"/>
  <c r="E38"/>
  <c r="E40" s="1"/>
  <c r="E20" i="1" s="1"/>
  <c r="C29" i="4"/>
  <c r="E18" i="1" s="1"/>
  <c r="E17" i="4"/>
  <c r="E16" i="1" s="1"/>
  <c r="E15"/>
  <c r="C42" i="4"/>
  <c r="B42"/>
  <c r="C37"/>
  <c r="B37"/>
  <c r="C31"/>
  <c r="B31"/>
  <c r="C26"/>
  <c r="B26"/>
  <c r="C19"/>
  <c r="B19"/>
  <c r="C16"/>
  <c r="B16"/>
  <c r="C13"/>
  <c r="B13"/>
  <c r="C178" l="1"/>
  <c r="E56" i="1" s="1"/>
  <c r="H56" s="1"/>
  <c r="E45" i="4"/>
  <c r="E21" i="1" s="1"/>
  <c r="H21" s="1"/>
  <c r="C166" i="4"/>
  <c r="E53" i="1" s="1"/>
  <c r="H53" s="1"/>
  <c r="E52"/>
  <c r="H52" s="1"/>
  <c r="H76"/>
  <c r="H75"/>
  <c r="E305" i="4"/>
  <c r="E81" i="1" s="1"/>
  <c r="H81" s="1"/>
  <c r="C295" i="4"/>
  <c r="C297" s="1"/>
  <c r="E80" i="1" s="1"/>
  <c r="H80" s="1"/>
  <c r="H73"/>
  <c r="H65"/>
  <c r="H72"/>
  <c r="H70"/>
  <c r="E233" i="4"/>
  <c r="E221"/>
  <c r="F214"/>
  <c r="E209"/>
  <c r="E204"/>
  <c r="E197"/>
  <c r="F216"/>
  <c r="C156"/>
  <c r="H57" i="1"/>
  <c r="H25"/>
  <c r="E138" i="4"/>
  <c r="E44" i="1" s="1"/>
  <c r="E123" i="4"/>
  <c r="E107"/>
  <c r="E60"/>
  <c r="E24" i="1" s="1"/>
  <c r="G24" i="4"/>
  <c r="E17" i="1" s="1"/>
  <c r="H17" s="1"/>
  <c r="H19"/>
  <c r="D74" i="4"/>
  <c r="E28" i="1" s="1"/>
  <c r="E52" i="4"/>
  <c r="E22" i="1" s="1"/>
  <c r="E11" i="4"/>
  <c r="E14" i="1" s="1"/>
  <c r="H14" s="1"/>
  <c r="E84" i="4"/>
  <c r="E30" i="1" s="1"/>
  <c r="H20"/>
  <c r="H18"/>
  <c r="H16"/>
  <c r="H15"/>
  <c r="E49" l="1"/>
  <c r="H49" s="1"/>
  <c r="C245" i="4"/>
  <c r="E245" s="1"/>
  <c r="E246" s="1"/>
  <c r="E66" i="1" s="1"/>
  <c r="H66" s="1"/>
  <c r="H54"/>
  <c r="H55"/>
  <c r="C308" i="4"/>
  <c r="E82" i="1" s="1"/>
  <c r="H82" s="1"/>
  <c r="E36"/>
  <c r="C114" i="4"/>
  <c r="E114" s="1"/>
  <c r="E38" i="1" s="1"/>
  <c r="C236" i="4"/>
  <c r="E64" i="1" s="1"/>
  <c r="H64" s="1"/>
  <c r="E63"/>
  <c r="H63" s="1"/>
  <c r="E223" i="4"/>
  <c r="C126"/>
  <c r="E43" i="1" s="1"/>
  <c r="E42"/>
  <c r="C110" i="4"/>
  <c r="E110" s="1"/>
  <c r="C111" s="1"/>
  <c r="D77"/>
  <c r="E29" i="1" s="1"/>
  <c r="H59" l="1"/>
  <c r="H38"/>
  <c r="E37"/>
  <c r="H37" s="1"/>
  <c r="C226" i="4"/>
  <c r="E62" i="1" s="1"/>
  <c r="H62" s="1"/>
  <c r="E61"/>
  <c r="H61" s="1"/>
  <c r="H67" l="1"/>
  <c r="H24" l="1"/>
  <c r="H48"/>
  <c r="H28" l="1"/>
  <c r="H42" l="1"/>
  <c r="H33"/>
  <c r="H22"/>
  <c r="H69"/>
  <c r="H43"/>
  <c r="H36"/>
  <c r="H39" s="1"/>
  <c r="H30"/>
  <c r="H23"/>
  <c r="H79"/>
  <c r="H83" s="1"/>
  <c r="H47"/>
  <c r="H50" s="1"/>
  <c r="H32"/>
  <c r="H29"/>
  <c r="H71"/>
  <c r="H44"/>
  <c r="H31"/>
  <c r="H77" l="1"/>
  <c r="H26"/>
  <c r="H45"/>
  <c r="H34"/>
  <c r="H85" l="1"/>
</calcChain>
</file>

<file path=xl/sharedStrings.xml><?xml version="1.0" encoding="utf-8"?>
<sst xmlns="http://schemas.openxmlformats.org/spreadsheetml/2006/main" count="562" uniqueCount="257">
  <si>
    <t>BDI:</t>
  </si>
  <si>
    <t>m²</t>
  </si>
  <si>
    <t>TOTAL DA OBRA</t>
  </si>
  <si>
    <t>unidade</t>
  </si>
  <si>
    <t>m</t>
  </si>
  <si>
    <t>PINTURA</t>
  </si>
  <si>
    <t>A DEMOLIR/REMOVER</t>
  </si>
  <si>
    <t>ROD-CER-005</t>
  </si>
  <si>
    <t>1.1</t>
  </si>
  <si>
    <t>1.2</t>
  </si>
  <si>
    <t>1.3</t>
  </si>
  <si>
    <t>1.4</t>
  </si>
  <si>
    <t>1.5</t>
  </si>
  <si>
    <t>1.6</t>
  </si>
  <si>
    <t>1.7</t>
  </si>
  <si>
    <t>1.8</t>
  </si>
  <si>
    <t>2.</t>
  </si>
  <si>
    <t>2.1</t>
  </si>
  <si>
    <t>2.2</t>
  </si>
  <si>
    <t>2.3</t>
  </si>
  <si>
    <t>2.4</t>
  </si>
  <si>
    <t>2.5</t>
  </si>
  <si>
    <t>3.</t>
  </si>
  <si>
    <t>3.1</t>
  </si>
  <si>
    <t>3.2</t>
  </si>
  <si>
    <t>3.3</t>
  </si>
  <si>
    <t>4.1</t>
  </si>
  <si>
    <t>2.6</t>
  </si>
  <si>
    <t>REV-POR-012</t>
  </si>
  <si>
    <t>REVESTIMENTO COM PORCELANATO 60 X 60 CM, EXTRA, ASSENTADO COM ARGAMASSA PRÉ-FABRICADA, INCLUSIVE REJUNTAMENTO</t>
  </si>
  <si>
    <t>1.9</t>
  </si>
  <si>
    <t>5.1</t>
  </si>
  <si>
    <t>DEM-POR-005</t>
  </si>
  <si>
    <t>REMOÇÃO DE PORTA OU JANELA INCLUSIVE MARCO E ALISAR, INCLUSIVE AFASTAMENTO E EMPILHAMENTO</t>
  </si>
  <si>
    <t>1.10</t>
  </si>
  <si>
    <t>1.11</t>
  </si>
  <si>
    <t>1.12</t>
  </si>
  <si>
    <t>5.2</t>
  </si>
  <si>
    <t>5.3</t>
  </si>
  <si>
    <t>DEM-PIS-005</t>
  </si>
  <si>
    <t>DEMOLIÇÃO DE PISO CIMENTADO OU CONTRAPISO DE ARGAMASSA ESPESSURA MÁXIMA DE 10CM, INCLUSIVE AFASTAMENTO</t>
  </si>
  <si>
    <t>ALV-TIJ-010</t>
  </si>
  <si>
    <t>PIN-VER-010</t>
  </si>
  <si>
    <t>COB-TEL-050</t>
  </si>
  <si>
    <t>COBERTURA EM TELHA METÁLICA GALVANIZADA TRAPEZOIDAL, DUPLA COM TRATAMENTO TERMO-ACÚSTICO</t>
  </si>
  <si>
    <t>PIS-CON-005</t>
  </si>
  <si>
    <t>CALHA DE CHAPA GALVANIZADA Nº. 26 GSG, DESENVOLVIMENTO = 66 CM</t>
  </si>
  <si>
    <t>PLU-CAL-080</t>
  </si>
  <si>
    <t>4.2</t>
  </si>
  <si>
    <t>4.3</t>
  </si>
  <si>
    <t>EST-MET-035</t>
  </si>
  <si>
    <t>FORNECIMENTO, FABRICAÇÃO, TRANSPORTE E MONTAGEM DE ESTRUTURA METÁLICA PARA TELHADO PARA TELHAS METÁLICAS, INCLUSIVE PINTURA PRIMER</t>
  </si>
  <si>
    <t>DEM-DIV-010</t>
  </si>
  <si>
    <t>DEMOLIÇÃO DE DIVISÓRIA DE MADEIRA, INCLUSIVE AFASTAMENTO</t>
  </si>
  <si>
    <t>TELHADO/COBERTURA</t>
  </si>
  <si>
    <t>4.</t>
  </si>
  <si>
    <t>ESQUADRIAS</t>
  </si>
  <si>
    <t>6.</t>
  </si>
  <si>
    <t>6.2</t>
  </si>
  <si>
    <t>6.3</t>
  </si>
  <si>
    <t>6.4</t>
  </si>
  <si>
    <t>8.1</t>
  </si>
  <si>
    <t>8.</t>
  </si>
  <si>
    <t>5.</t>
  </si>
  <si>
    <t>1.</t>
  </si>
  <si>
    <t>PLU-CON-005</t>
  </si>
  <si>
    <t>CONDUTOR DE AP DO TELHADO EM TUBO PVC ESGOTO, INCLUSIVE CONEXÕES E SUPORTES, 100 MM</t>
  </si>
  <si>
    <t>Monique Angélica Lisboa</t>
  </si>
  <si>
    <t>ITEM</t>
  </si>
  <si>
    <t>6.5</t>
  </si>
  <si>
    <t>ELE-QUA-025</t>
  </si>
  <si>
    <t>QUADRO DE DISTRIBUIÇÃO PARA 42 MÓDULOS COM BARRAMENTO 100 A</t>
  </si>
  <si>
    <t>REV-CHA-010</t>
  </si>
  <si>
    <t>FORRO EM DRYWALL, INCLUSIVE ESTRUTURA DE FIXAÇÃO. AF_05/2017_P</t>
  </si>
  <si>
    <t>REMOÇÃO DE FORRO DE GESSO, DE FORMA MANUAL, SEM REAPROVEITAMENTO. AF_12/2017</t>
  </si>
  <si>
    <t>REMOÇÃO DE TELHAS, DE FIBROCIMENTO, METÁLICA E CERÂMICA, DE FORMA MANUAL, SEM REAPROVEITAMENTO. AF_12/2017</t>
  </si>
  <si>
    <t>REMOÇÃO DE TESOURAS DE MADEIRA, COM VÃO MENOR QUE 8M, DE FORMA MANUAL, SEM REAPROVEITAMENTO. AF_12/2017</t>
  </si>
  <si>
    <t>und</t>
  </si>
  <si>
    <t>REMOÇÃO DE LOUÇAS, DE FORMA MANUAL, SEM REAPROVEITAMENTO. AF_12/2017</t>
  </si>
  <si>
    <t>REMOÇÃO DE LUMINÁRIAS, DE FORMA MANUAL, SEM REAPROVEITAMENTO. AF_12/2017</t>
  </si>
  <si>
    <t>DEMOLIÇÃO DE RODAPÉ CERÂMICO, DE FORMA MANUAL, SEM REAPROVEITAMENTO. AF_12/2017</t>
  </si>
  <si>
    <t>Total:</t>
  </si>
  <si>
    <t>unidades</t>
  </si>
  <si>
    <t>Sala de TI:</t>
  </si>
  <si>
    <t>Banheiro:</t>
  </si>
  <si>
    <t>vaso</t>
  </si>
  <si>
    <t>lavatório</t>
  </si>
  <si>
    <t>vãos:</t>
  </si>
  <si>
    <t>perímetro</t>
  </si>
  <si>
    <t>DEMOLIÇÃO DE PISO CERÂMICO OU LADRILHO HIDRÁULICO, INCLUSIVE AFASTAMENTO</t>
  </si>
  <si>
    <t>DEM-PIS-010</t>
  </si>
  <si>
    <t>Depósito:</t>
  </si>
  <si>
    <t>DEM-ALV-005</t>
  </si>
  <si>
    <t>DEMOLIÇÃO DE ALVENARIA DE TIJOLO E BLOCO SEM APROVEITAMENTO DO MATERIAL, INCLUSIVE AFASTAMENTO</t>
  </si>
  <si>
    <t>m³</t>
  </si>
  <si>
    <t>Idem item 2.1:</t>
  </si>
  <si>
    <t>PLU-RUF-030</t>
  </si>
  <si>
    <t>RUFO E CONTRA-RUFO DE CHAPA GALVANIZADA Nº.24, DESENVOLVIMENTO = 60 CM</t>
  </si>
  <si>
    <t>S. Câmeras:</t>
  </si>
  <si>
    <t>S. Rede:</t>
  </si>
  <si>
    <t>Relógio Ponto:</t>
  </si>
  <si>
    <t>REV-REB-020</t>
  </si>
  <si>
    <t>REVESTIMENTO COM ARGAMASSA EM CAMADA ÚNICA, APLICADO EM PAREDE, TRAÇO 1:3 (CIMENTO E AREIA) ,ESP. 20MM, APLICAÇÃO MANUAL, PREPARO MECÂNICO</t>
  </si>
  <si>
    <t>PISOS</t>
  </si>
  <si>
    <t>Fundos:</t>
  </si>
  <si>
    <t>Laterais:</t>
  </si>
  <si>
    <t>ALVENARIA DE VEDAÇÃO COM TIJOLO MACIÇO REQUEIMADO, ESP. 20CM, PARA REVESTIMENTO, INCLUSIVE ARGAMASSA PARA ASSENTAMENTO</t>
  </si>
  <si>
    <t>6.1</t>
  </si>
  <si>
    <t>altura:</t>
  </si>
  <si>
    <t>espessura:</t>
  </si>
  <si>
    <t>laje:</t>
  </si>
  <si>
    <t>Sala de Ponto:</t>
  </si>
  <si>
    <t>Fechamento:</t>
  </si>
  <si>
    <t>Idem 3.1:</t>
  </si>
  <si>
    <t>x2 lados</t>
  </si>
  <si>
    <t>Sala Câmeras:</t>
  </si>
  <si>
    <t>Ponto:</t>
  </si>
  <si>
    <t>Idem 4.1:</t>
  </si>
  <si>
    <t>Sala Rede:</t>
  </si>
  <si>
    <t>total:</t>
  </si>
  <si>
    <t>SUBTOTAL</t>
  </si>
  <si>
    <t>ESQ-POR-050</t>
  </si>
  <si>
    <t>SEE-SER-165</t>
  </si>
  <si>
    <t>RO-42387</t>
  </si>
  <si>
    <t>REMOÇÃO DE BLOCOS SEXTAVADOS (BLOQUETES)</t>
  </si>
  <si>
    <t>Rampa:</t>
  </si>
  <si>
    <t>m² (Cad)</t>
  </si>
  <si>
    <t>PAISAGISMO</t>
  </si>
  <si>
    <t>SER-MAS-005</t>
  </si>
  <si>
    <t>8.2</t>
  </si>
  <si>
    <t>PAI-GRA-015</t>
  </si>
  <si>
    <t>PLANTIO DE GRAMA ESMERALDA EM PLACAS, INCLUSIVE TERRA VEGETAL E CONSERVAÇÃO POR 30 DIAS</t>
  </si>
  <si>
    <t>PIS-LAD-015</t>
  </si>
  <si>
    <t>REVESTIMENTO COM LADRILHO HIDRÁULICO APLICADO EM PISO (20X20CM) COM JUNTA SECA, COM DUAS (2) CORES, ASSENTAMENTO COM ARGAMASSA INDUSTRIALIZADA</t>
  </si>
  <si>
    <t>Fachada:</t>
  </si>
  <si>
    <t>portão</t>
  </si>
  <si>
    <t>grade</t>
  </si>
  <si>
    <t>altura</t>
  </si>
  <si>
    <t>SER-COR-040</t>
  </si>
  <si>
    <t>GUARDA-CORPO EM AÇO INOX D=1 1/2", COM SUBDIVISÕES EM TUBO DE AÇO INOX D=1/2", H=1,05M - COM CORRIMÃO DUPLO DE TUBO DE AÇO INOX D = 1 1/2"</t>
  </si>
  <si>
    <t>SER-COR-030</t>
  </si>
  <si>
    <t>CORRIMÃO DUPLO EM TUBO DE AÇO INOX D=1 1/2" - FIXADO EM ALVENARIA</t>
  </si>
  <si>
    <t>RAMPA E PASSEIOS</t>
  </si>
  <si>
    <t>PIN-SEL-005</t>
  </si>
  <si>
    <t>PREPARAÇÃO PARA EMASSAMENTO OU PINTURA (LÁTEX/ACRÍLICA) EM PAREDE, INCLUSIVE UMA (1) DEMÃO DE SELADOR ACRÍLICO</t>
  </si>
  <si>
    <t>PIN-SEL-010</t>
  </si>
  <si>
    <t>PREPARAÇÃO PARA EMASSAMENTO OU PINTURA (LÁTEX/ACRÍLICA) EM TETO, INCLUSIVE UMA (1) DEMÃO DE SELADOR ACRÍLICO</t>
  </si>
  <si>
    <t>PIN-ACR-015</t>
  </si>
  <si>
    <t>PINTURA ACRÍLICA EM PAREDE, DUAS (2) DEMÃOS, INCLUSIVE UMA (1) DEMÃO DE MASSA CORRIDA (PVA), EXCLUSIVE SELADOR ACRÍLICO</t>
  </si>
  <si>
    <t>PIN-ACR-006</t>
  </si>
  <si>
    <t>PINTURA ACRÍLICA EM TETO, DUAS (2) DEMÃOS, EXCLUSIVE SELADOR ACRÍLICO E MASSA ACRÍLICA/CORRIDA (PVA)</t>
  </si>
  <si>
    <t>PINTURA COM VERNIZ SINTÉTICO MARÍTIMO EM ESQUADRIAS DE MADEIRA, DUAS (2) DEMÃOS, ACABAMENTO TIPO BRILHANTE</t>
  </si>
  <si>
    <t>7.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</si>
  <si>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</si>
  <si>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</si>
  <si>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</si>
  <si>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</si>
  <si>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</si>
  <si>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</si>
  <si>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</si>
  <si>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</si>
  <si>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</si>
  <si>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9.</t>
  </si>
  <si>
    <t>9.1</t>
  </si>
  <si>
    <t>9.2</t>
  </si>
  <si>
    <t>Externa:</t>
  </si>
  <si>
    <t>Muro:</t>
  </si>
  <si>
    <t>2x</t>
  </si>
  <si>
    <t>Idem 7.1:</t>
  </si>
  <si>
    <t>Idem 7.3:</t>
  </si>
  <si>
    <t>PIN-ESM-005</t>
  </si>
  <si>
    <t>PINTURA ESMALTE EM ESQUADRIAS DE FERRO, DUAS (2) DEMÃOS, INCLUSIVE UMA (1) DEMÃO DE FUNDO ANTICORROSIVO</t>
  </si>
  <si>
    <t>Grama:</t>
  </si>
  <si>
    <t>(subtrair)</t>
  </si>
  <si>
    <t>PONTO DE TOMADA RESIDENCIAL INCLUINDO TOMADA 20A/250V, CAIXA ELÉTRICA, ELETRODUTO, CABO, RASGO, QUEBRA E CHUMBAMENTO. AF_01/2016</t>
  </si>
  <si>
    <t>PONTO DE ILUMINAÇÃO RESIDENCIAL INCLUINDO INTERRUPTOR SIMPLES, CAIXA ELÉTRICA, ELETRODUTO, CABO, RASGO, QUEBRA E CHUMBAMENTO (EXCLUINDO LUMINÁRIA E LÂMPADA). AF_01/2016</t>
  </si>
  <si>
    <t>73953/004</t>
  </si>
  <si>
    <t>Sala Câmera:</t>
  </si>
  <si>
    <t>74246/001</t>
  </si>
  <si>
    <t>REFLETOR RETANGULAR FECHADO COM LAMPADA VAPOR METALICO 400 W</t>
  </si>
  <si>
    <t>PAI-MUD-040</t>
  </si>
  <si>
    <t>FORNECIMENTO DE FORRAÇÃO - CLOROFITO</t>
  </si>
  <si>
    <t>9.3</t>
  </si>
  <si>
    <t>Descida:</t>
  </si>
  <si>
    <t>Jardim:</t>
  </si>
  <si>
    <t>6.6</t>
  </si>
  <si>
    <t>6.7</t>
  </si>
  <si>
    <t>REV-EMB-005</t>
  </si>
  <si>
    <t>EMBOÇO COM ARGAMASSA, TRAÇO 1:6 (CIMENTO E AREIA), ESP.20MM, APLICAÇÃO MANUAL, PREPARO MECÂNICO</t>
  </si>
  <si>
    <t>CHAPISCO COM ARGAMASSA, TRAÇO 1:3 (CIMENTOEAREIA), ESP.5MM, APLICADO EM ALVENARIA COM PENEIRA, PREPARO MECÂNICO</t>
  </si>
  <si>
    <t>Idem 1.12:</t>
  </si>
  <si>
    <t>PAI-COV-015</t>
  </si>
  <si>
    <t>PLANTIO E PREPARO DE COVAS DE FORRAÇÃO, EXCETO FORNECIMENTO DAS MUDAS</t>
  </si>
  <si>
    <t>9.4</t>
  </si>
  <si>
    <t>Calçada:</t>
  </si>
  <si>
    <t>Bandeiras:</t>
  </si>
  <si>
    <t>Idem 9.3:</t>
  </si>
  <si>
    <t>PAREDES E MUROS</t>
  </si>
  <si>
    <t>MASTRO DE PÁTIO PARA BANDEIRA, EM TUBO GALVANIZADO 2 1/2" - H= 6,00 M</t>
  </si>
  <si>
    <t>INSTALAÇÕES ELÉTRICAS/HIDRÁULICAS</t>
  </si>
  <si>
    <t>8.6</t>
  </si>
  <si>
    <t>INST-AGU-005</t>
  </si>
  <si>
    <t>PONTO DE ÁGUA FRIA EMBUTIDO, INCLUINDO TUBO DE PVC RÍGIDO SOLDÁVEL E CONEXÕES</t>
  </si>
  <si>
    <t>8.7</t>
  </si>
  <si>
    <t>INST-ESG-005</t>
  </si>
  <si>
    <t>PONTO DE ESGOTO, INCLUINDO TUBO DE PVC RÍGIDO SOLDÁVEL DE 40MM E CONEXÕES (LAVATÓRIOS,MICTÓRIOS,RALOSSIFONADOS, ETC.)</t>
  </si>
  <si>
    <t>Fonte:</t>
  </si>
  <si>
    <t xml:space="preserve">Total: </t>
  </si>
  <si>
    <t>Passeio ext:</t>
  </si>
  <si>
    <t>CONTRAPISO DESEMPENADO COM ARGAMASSA, TRAÇO 1:3 (CIMENTO E AREIA), ESP. 20MM</t>
  </si>
  <si>
    <t xml:space="preserve">Memorial de Cálculo </t>
  </si>
  <si>
    <t>ELE-CAL-070</t>
  </si>
  <si>
    <t>ELETROCALHA PERFURADA GALVANIZADA ELETROLÍTICA CHAPA 14-200 X 100 MM COM TAMPA, INCLUSIVE CONEXÃO</t>
  </si>
  <si>
    <t>8.8</t>
  </si>
  <si>
    <t>PORTA DE ABRIR, MADEIRA DE LEI PRANCHETA PARA PINTURA, COMPLETA, 80 X 210 CM,COM FERRAGENS EM FERRO LATONADO</t>
  </si>
  <si>
    <t>PORTA METÁLICA 80X210CM, INCLUINDO FECHADURA TIPO EXTERNA E FERRAGENS, COMPLETA</t>
  </si>
  <si>
    <t>01851/ORSE</t>
  </si>
  <si>
    <t>GRADE TUBO FERRO GALVANIZADO 1 1/2", INCLUSIVE PORTÃO DE CORRER DO MESMO MATERIAL</t>
  </si>
  <si>
    <t>LUMINÁRIAS TIPO CALHA, DE SOBREPOR, COM LÂMPADAS DE LED, COMPLETAS, FORNECIMENTO E INSTALAÇÃO</t>
  </si>
  <si>
    <t>Acesso ao prédio:</t>
  </si>
  <si>
    <t>RODAPÉ DE PORCELANATO H = 10 CM ***</t>
  </si>
  <si>
    <t>Grades (5.3):</t>
  </si>
  <si>
    <t>Salas TI, ponto:</t>
  </si>
  <si>
    <t>Muro Fechamento:</t>
  </si>
  <si>
    <t>(comprimento médio)</t>
  </si>
  <si>
    <t>Lateral Direita:</t>
  </si>
  <si>
    <t>Lateral Esquerda:</t>
  </si>
  <si>
    <t>URB-PAS-006</t>
  </si>
  <si>
    <t>PASSEIOS DE CONCRETO E = 6 CM, FCK = 10 MPA, JUNTA SECA</t>
  </si>
  <si>
    <t>CÓDIGO</t>
  </si>
  <si>
    <t>DESCRIÇÃO DO ITEM</t>
  </si>
  <si>
    <t>UND</t>
  </si>
  <si>
    <t>QUANT</t>
  </si>
  <si>
    <t>CUSTO</t>
  </si>
  <si>
    <t>UNIT SEM BDI</t>
  </si>
  <si>
    <t>UNIT COM BDI</t>
  </si>
  <si>
    <t>TOTAL COM BDI</t>
  </si>
  <si>
    <t>PREFEITURA MUNICIPAL DE ESTIVA</t>
  </si>
  <si>
    <t>Secretaria de Municipal de Obras</t>
  </si>
  <si>
    <t>DATA BASE:</t>
  </si>
  <si>
    <t>LOCAL:  Avenida Gabriel Rosa, 177 - Centro, Estiva/MG</t>
  </si>
  <si>
    <t>Comprimento:</t>
  </si>
  <si>
    <t>Largura:</t>
  </si>
  <si>
    <t>Reforma de Prédio Externo da Prefeitura (Sala de T.I. e de Monit. de Câmeras) e Paisagismo de Fachada Frontal do Prédio Principal</t>
  </si>
  <si>
    <t>Secretária de Obras</t>
  </si>
  <si>
    <t>Idem 6.1:</t>
  </si>
  <si>
    <t>CHAPISCO COM ARGAMASSA, TRAÇO 1:3 (CIMENTO E AREIA), ESP.5MM, APLICADO EM ALVENARIA COM PENEIRA, PREPARO MECÂNICO</t>
  </si>
  <si>
    <t>PLANILHA DE PROPOSTA ORÇAMENTÁRIA DE CUSTOS</t>
  </si>
  <si>
    <t>MATERIAL</t>
  </si>
  <si>
    <t>MÃO DE OBRA</t>
  </si>
  <si>
    <t>EMPRESA:</t>
  </si>
  <si>
    <t>CNPJ:</t>
  </si>
  <si>
    <t>Local e Data:</t>
  </si>
  <si>
    <t>Assinaturas com identificação:</t>
  </si>
  <si>
    <t>Responsável Técnico</t>
  </si>
  <si>
    <t>Proprietário da Empresa</t>
  </si>
  <si>
    <t>OBRA: Reforma de Prédio Externo da Prefeitura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</si>
</sst>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4"/>
      <color theme="1"/>
      <name val="Arial Narrow"/>
      <family val="2"/>
    </font>
    <font>
      <b/>
      <i/>
      <u val="double"/>
      <sz val="20"/>
      <color theme="1"/>
      <name val="Arial"/>
      <family val="2"/>
    </font>
    <font>
      <b/>
      <i/>
      <sz val="16"/>
      <color theme="1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2" fontId="3" fillId="0" borderId="0" xfId="0" applyNumberFormat="1" applyFont="1" applyBorder="1"/>
    <xf numFmtId="2" fontId="2" fillId="0" borderId="0" xfId="0" applyNumberFormat="1" applyFont="1" applyBorder="1"/>
    <xf numFmtId="0" fontId="3" fillId="0" borderId="0" xfId="0" applyFont="1" applyBorder="1"/>
    <xf numFmtId="0" fontId="2" fillId="0" borderId="0" xfId="0" applyFont="1" applyFill="1" applyBorder="1"/>
    <xf numFmtId="2" fontId="3" fillId="0" borderId="0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2" fontId="4" fillId="0" borderId="0" xfId="0" applyNumberFormat="1" applyFont="1" applyFill="1" applyBorder="1"/>
    <xf numFmtId="0" fontId="4" fillId="0" borderId="0" xfId="0" applyFont="1" applyFill="1" applyBorder="1"/>
    <xf numFmtId="2" fontId="5" fillId="0" borderId="0" xfId="0" applyNumberFormat="1" applyFont="1" applyFill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0" fillId="2" borderId="2" xfId="0" applyFont="1" applyFill="1" applyBorder="1"/>
    <xf numFmtId="0" fontId="10" fillId="2" borderId="3" xfId="0" applyFont="1" applyFill="1" applyBorder="1"/>
    <xf numFmtId="0" fontId="10" fillId="0" borderId="0" xfId="0" applyFont="1" applyFill="1" applyBorder="1" applyAlignment="1">
      <alignment horizontal="left" vertical="top"/>
    </xf>
    <xf numFmtId="0" fontId="10" fillId="2" borderId="5" xfId="0" applyFont="1" applyFill="1" applyBorder="1"/>
    <xf numFmtId="0" fontId="10" fillId="2" borderId="0" xfId="0" applyFont="1" applyFill="1" applyBorder="1"/>
    <xf numFmtId="0" fontId="10" fillId="2" borderId="15" xfId="0" applyFont="1" applyFill="1" applyBorder="1"/>
    <xf numFmtId="0" fontId="10" fillId="2" borderId="10" xfId="0" applyFont="1" applyFill="1" applyBorder="1"/>
    <xf numFmtId="0" fontId="10" fillId="2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top"/>
    </xf>
    <xf numFmtId="164" fontId="13" fillId="2" borderId="13" xfId="0" applyNumberFormat="1" applyFont="1" applyFill="1" applyBorder="1" applyAlignment="1">
      <alignment horizontal="center" vertical="center"/>
    </xf>
    <xf numFmtId="10" fontId="13" fillId="2" borderId="13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" fontId="15" fillId="0" borderId="0" xfId="0" applyNumberFormat="1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/>
    </xf>
    <xf numFmtId="0" fontId="15" fillId="0" borderId="0" xfId="0" applyFont="1"/>
    <xf numFmtId="4" fontId="16" fillId="4" borderId="1" xfId="0" applyNumberFormat="1" applyFont="1" applyFill="1" applyBorder="1" applyAlignment="1">
      <alignment horizontal="center" vertical="center" wrapText="1"/>
    </xf>
    <xf numFmtId="4" fontId="16" fillId="4" borderId="1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4" borderId="0" xfId="0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4" fillId="0" borderId="13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4" fontId="14" fillId="0" borderId="0" xfId="0" applyNumberFormat="1" applyFont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3" fillId="4" borderId="0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top"/>
    </xf>
    <xf numFmtId="4" fontId="14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8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horizontal="center"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4" fontId="14" fillId="0" borderId="0" xfId="0" applyNumberFormat="1" applyFont="1" applyAlignment="1">
      <alignment horizontal="center" vertical="center"/>
    </xf>
    <xf numFmtId="10" fontId="14" fillId="0" borderId="0" xfId="1" applyNumberFormat="1" applyFont="1" applyBorder="1" applyAlignment="1">
      <alignment horizontal="center" vertical="center"/>
    </xf>
    <xf numFmtId="9" fontId="14" fillId="0" borderId="0" xfId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9" fontId="15" fillId="0" borderId="0" xfId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0" fontId="15" fillId="0" borderId="0" xfId="1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2" fontId="3" fillId="4" borderId="0" xfId="0" applyNumberFormat="1" applyFont="1" applyFill="1" applyBorder="1"/>
    <xf numFmtId="0" fontId="3" fillId="4" borderId="0" xfId="0" applyFont="1" applyFill="1" applyBorder="1"/>
    <xf numFmtId="2" fontId="4" fillId="4" borderId="0" xfId="0" applyNumberFormat="1" applyFont="1" applyFill="1" applyBorder="1"/>
    <xf numFmtId="0" fontId="4" fillId="4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Border="1"/>
    <xf numFmtId="0" fontId="2" fillId="0" borderId="10" xfId="0" applyFont="1" applyBorder="1"/>
    <xf numFmtId="0" fontId="2" fillId="0" borderId="23" xfId="0" applyFont="1" applyBorder="1"/>
    <xf numFmtId="49" fontId="13" fillId="5" borderId="5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164" fontId="4" fillId="5" borderId="13" xfId="2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164" fontId="10" fillId="0" borderId="6" xfId="0" applyNumberFormat="1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0" fontId="13" fillId="0" borderId="6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0" fontId="14" fillId="0" borderId="6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164" fontId="14" fillId="0" borderId="6" xfId="0" applyNumberFormat="1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horizontal="center" vertical="top"/>
      <protection locked="0"/>
    </xf>
    <xf numFmtId="0" fontId="14" fillId="0" borderId="6" xfId="0" applyFont="1" applyFill="1" applyBorder="1" applyAlignment="1" applyProtection="1">
      <alignment horizontal="center" vertical="top"/>
      <protection locked="0"/>
    </xf>
    <xf numFmtId="49" fontId="13" fillId="5" borderId="2" xfId="0" applyNumberFormat="1" applyFont="1" applyFill="1" applyBorder="1" applyAlignment="1">
      <alignment horizontal="center" vertical="center"/>
    </xf>
    <xf numFmtId="49" fontId="13" fillId="5" borderId="3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164" fontId="4" fillId="5" borderId="25" xfId="2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 applyProtection="1">
      <alignment horizontal="left" vertical="top"/>
      <protection locked="0"/>
    </xf>
    <xf numFmtId="0" fontId="10" fillId="0" borderId="5" xfId="0" applyFont="1" applyFill="1" applyBorder="1" applyAlignment="1" applyProtection="1">
      <alignment horizontal="left" vertical="center"/>
      <protection locked="0"/>
    </xf>
    <xf numFmtId="0" fontId="14" fillId="0" borderId="8" xfId="0" applyFont="1" applyBorder="1" applyAlignment="1">
      <alignment vertical="center"/>
    </xf>
    <xf numFmtId="164" fontId="14" fillId="0" borderId="8" xfId="0" applyNumberFormat="1" applyFont="1" applyBorder="1" applyAlignment="1">
      <alignment horizontal="center" vertical="center"/>
    </xf>
    <xf numFmtId="9" fontId="14" fillId="0" borderId="8" xfId="1" applyFont="1" applyFill="1" applyBorder="1" applyAlignment="1">
      <alignment horizontal="center" vertical="center"/>
    </xf>
    <xf numFmtId="4" fontId="14" fillId="0" borderId="9" xfId="0" applyNumberFormat="1" applyFont="1" applyFill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/>
    </xf>
    <xf numFmtId="164" fontId="14" fillId="6" borderId="0" xfId="0" applyNumberFormat="1" applyFont="1" applyFill="1" applyBorder="1" applyAlignment="1">
      <alignment horizontal="center" vertical="center"/>
    </xf>
    <xf numFmtId="4" fontId="14" fillId="6" borderId="0" xfId="0" applyNumberFormat="1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right" vertical="center"/>
    </xf>
    <xf numFmtId="0" fontId="10" fillId="0" borderId="17" xfId="0" applyFont="1" applyFill="1" applyBorder="1" applyAlignment="1" applyProtection="1">
      <alignment horizontal="left" vertical="center"/>
      <protection locked="0"/>
    </xf>
    <xf numFmtId="0" fontId="10" fillId="0" borderId="11" xfId="0" applyFont="1" applyFill="1" applyBorder="1" applyAlignment="1" applyProtection="1">
      <alignment horizontal="left" vertical="center"/>
      <protection locked="0"/>
    </xf>
    <xf numFmtId="0" fontId="10" fillId="0" borderId="19" xfId="0" applyFont="1" applyFill="1" applyBorder="1" applyAlignment="1" applyProtection="1">
      <alignment horizontal="left" vertical="center"/>
      <protection locked="0"/>
    </xf>
    <xf numFmtId="0" fontId="10" fillId="0" borderId="18" xfId="0" applyFont="1" applyFill="1" applyBorder="1" applyAlignment="1" applyProtection="1">
      <alignment horizontal="left" vertical="center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6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horizontal="center" vertical="top"/>
      <protection locked="0"/>
    </xf>
    <xf numFmtId="0" fontId="14" fillId="0" borderId="6" xfId="0" applyFont="1" applyFill="1" applyBorder="1" applyAlignment="1" applyProtection="1">
      <alignment horizontal="center" vertical="top"/>
      <protection locked="0"/>
    </xf>
    <xf numFmtId="0" fontId="13" fillId="2" borderId="12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center" vertical="center"/>
    </xf>
    <xf numFmtId="4" fontId="16" fillId="4" borderId="13" xfId="0" applyNumberFormat="1" applyFont="1" applyFill="1" applyBorder="1" applyAlignment="1">
      <alignment horizontal="center" vertical="center"/>
    </xf>
    <xf numFmtId="164" fontId="18" fillId="4" borderId="4" xfId="0" applyNumberFormat="1" applyFont="1" applyFill="1" applyBorder="1" applyAlignment="1">
      <alignment horizontal="center" vertical="center"/>
    </xf>
    <xf numFmtId="164" fontId="18" fillId="4" borderId="6" xfId="0" applyNumberFormat="1" applyFont="1" applyFill="1" applyBorder="1" applyAlignment="1">
      <alignment horizontal="center" vertical="center"/>
    </xf>
    <xf numFmtId="4" fontId="18" fillId="4" borderId="2" xfId="0" applyNumberFormat="1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4" fontId="18" fillId="4" borderId="5" xfId="0" applyNumberFormat="1" applyFont="1" applyFill="1" applyBorder="1" applyAlignment="1">
      <alignment horizontal="center" vertical="center"/>
    </xf>
    <xf numFmtId="4" fontId="18" fillId="4" borderId="0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</cellXfs>
  <cellStyles count="3">
    <cellStyle name="Normal" xfId="0" builtinId="0"/>
    <cellStyle name="Porcentagem" xfId="1" builtinId="5"/>
    <cellStyle name="Vírgula 6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30480</xdr:rowOff>
    </xdr:from>
    <xdr:to>
      <xdr:col>1</xdr:col>
      <xdr:colOff>792480</xdr:colOff>
      <xdr:row>2</xdr:row>
      <xdr:rowOff>121920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0480"/>
          <a:ext cx="70866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0"/>
  <sheetViews>
    <sheetView tabSelected="1" zoomScale="80" zoomScaleNormal="80" workbookViewId="0">
      <pane ySplit="11" topLeftCell="A92" activePane="bottomLeft" state="frozen"/>
      <selection pane="bottomLeft" activeCell="E71" sqref="E71"/>
    </sheetView>
  </sheetViews>
  <sheetFormatPr defaultColWidth="9.140625" defaultRowHeight="15"/>
  <cols>
    <col min="1" max="1" width="9.140625" style="106"/>
    <col min="2" max="2" width="17.7109375" style="106" customWidth="1"/>
    <col min="3" max="3" width="54.85546875" style="111" customWidth="1"/>
    <col min="4" max="4" width="10.7109375" style="106" bestFit="1" customWidth="1"/>
    <col min="5" max="5" width="14.5703125" style="105" bestFit="1" customWidth="1"/>
    <col min="6" max="6" width="18.140625" style="105" bestFit="1" customWidth="1"/>
    <col min="7" max="7" width="18" style="105" bestFit="1" customWidth="1"/>
    <col min="8" max="8" width="21.7109375" style="105" customWidth="1"/>
    <col min="9" max="9" width="18.28515625" style="52" bestFit="1" customWidth="1"/>
    <col min="10" max="16384" width="9.140625" style="52"/>
  </cols>
  <sheetData>
    <row r="1" spans="1:8" s="26" customFormat="1" ht="24.6" customHeight="1">
      <c r="A1" s="24"/>
      <c r="B1" s="25"/>
      <c r="C1" s="172" t="s">
        <v>237</v>
      </c>
      <c r="D1" s="172"/>
      <c r="E1" s="172"/>
      <c r="F1" s="172"/>
      <c r="G1" s="172"/>
      <c r="H1" s="173"/>
    </row>
    <row r="2" spans="1:8" s="26" customFormat="1" ht="23.45" customHeight="1">
      <c r="A2" s="27"/>
      <c r="B2" s="28"/>
      <c r="C2" s="174" t="s">
        <v>238</v>
      </c>
      <c r="D2" s="174"/>
      <c r="E2" s="174"/>
      <c r="F2" s="174"/>
      <c r="G2" s="174"/>
      <c r="H2" s="175"/>
    </row>
    <row r="3" spans="1:8" s="26" customFormat="1" ht="19.899999999999999" customHeight="1">
      <c r="A3" s="29"/>
      <c r="B3" s="30"/>
      <c r="C3" s="30"/>
      <c r="D3" s="33"/>
      <c r="E3" s="33"/>
      <c r="F3" s="33"/>
      <c r="G3" s="33"/>
      <c r="H3" s="34"/>
    </row>
    <row r="4" spans="1:8" s="26" customFormat="1" ht="12">
      <c r="A4" s="27"/>
      <c r="B4" s="28"/>
      <c r="C4" s="28"/>
      <c r="D4" s="31"/>
      <c r="E4" s="31"/>
      <c r="F4" s="31"/>
      <c r="G4" s="31"/>
      <c r="H4" s="41"/>
    </row>
    <row r="5" spans="1:8" s="26" customFormat="1" ht="27" customHeight="1">
      <c r="A5" s="176" t="s">
        <v>247</v>
      </c>
      <c r="B5" s="177"/>
      <c r="C5" s="177"/>
      <c r="D5" s="177"/>
      <c r="E5" s="177"/>
      <c r="F5" s="177"/>
      <c r="G5" s="177"/>
      <c r="H5" s="178"/>
    </row>
    <row r="6" spans="1:8" s="26" customFormat="1" ht="12">
      <c r="A6" s="32"/>
      <c r="H6" s="42"/>
    </row>
    <row r="7" spans="1:8" s="26" customFormat="1" ht="24.95" customHeight="1">
      <c r="A7" s="179" t="s">
        <v>256</v>
      </c>
      <c r="B7" s="180"/>
      <c r="C7" s="180"/>
      <c r="D7" s="180"/>
      <c r="E7" s="180"/>
      <c r="F7" s="180"/>
      <c r="G7" s="35" t="s">
        <v>239</v>
      </c>
      <c r="H7" s="43"/>
    </row>
    <row r="8" spans="1:8" s="26" customFormat="1" ht="24.95" customHeight="1">
      <c r="A8" s="170" t="s">
        <v>240</v>
      </c>
      <c r="B8" s="171"/>
      <c r="C8" s="171"/>
      <c r="D8" s="171"/>
      <c r="E8" s="171"/>
      <c r="F8" s="171"/>
      <c r="G8" s="36" t="s">
        <v>0</v>
      </c>
      <c r="H8" s="44"/>
    </row>
    <row r="9" spans="1:8">
      <c r="A9" s="47"/>
      <c r="B9" s="48"/>
      <c r="C9" s="49"/>
      <c r="D9" s="48"/>
      <c r="E9" s="50"/>
      <c r="F9" s="50"/>
      <c r="G9" s="50"/>
      <c r="H9" s="51"/>
    </row>
    <row r="10" spans="1:8" ht="15.6" customHeight="1">
      <c r="A10" s="190" t="s">
        <v>68</v>
      </c>
      <c r="B10" s="181" t="s">
        <v>229</v>
      </c>
      <c r="C10" s="181" t="s">
        <v>230</v>
      </c>
      <c r="D10" s="181" t="s">
        <v>231</v>
      </c>
      <c r="E10" s="182" t="s">
        <v>232</v>
      </c>
      <c r="F10" s="182" t="s">
        <v>233</v>
      </c>
      <c r="G10" s="182"/>
      <c r="H10" s="183"/>
    </row>
    <row r="11" spans="1:8" s="55" customFormat="1">
      <c r="A11" s="190"/>
      <c r="B11" s="181"/>
      <c r="C11" s="181"/>
      <c r="D11" s="181"/>
      <c r="E11" s="182"/>
      <c r="F11" s="53" t="s">
        <v>234</v>
      </c>
      <c r="G11" s="53" t="s">
        <v>235</v>
      </c>
      <c r="H11" s="54" t="s">
        <v>236</v>
      </c>
    </row>
    <row r="12" spans="1:8">
      <c r="A12" s="56"/>
      <c r="B12" s="57"/>
      <c r="C12" s="58"/>
      <c r="D12" s="57"/>
      <c r="E12" s="59"/>
      <c r="F12" s="59"/>
      <c r="G12" s="59"/>
      <c r="H12" s="60"/>
    </row>
    <row r="13" spans="1:8">
      <c r="A13" s="61" t="s">
        <v>64</v>
      </c>
      <c r="B13" s="57"/>
      <c r="C13" s="62" t="s">
        <v>6</v>
      </c>
      <c r="D13" s="57"/>
      <c r="E13" s="59"/>
      <c r="F13" s="59"/>
      <c r="G13" s="63"/>
      <c r="H13" s="64"/>
    </row>
    <row r="14" spans="1:8" ht="53.45" customHeight="1">
      <c r="A14" s="65" t="s">
        <v>8</v>
      </c>
      <c r="B14" s="38">
        <v>97647</v>
      </c>
      <c r="C14" s="66" t="s">
        <v>75</v>
      </c>
      <c r="D14" s="38" t="s">
        <v>1</v>
      </c>
      <c r="E14" s="40">
        <f>'MEM CALC'!E11</f>
        <v>82.897400000000019</v>
      </c>
      <c r="F14" s="156"/>
      <c r="G14" s="67">
        <f>ROUND(F14*(1+$H$8),2)</f>
        <v>0</v>
      </c>
      <c r="H14" s="68">
        <f t="shared" ref="H14:H19" si="0">ROUND((E14*G14),2)</f>
        <v>0</v>
      </c>
    </row>
    <row r="15" spans="1:8" ht="54" customHeight="1">
      <c r="A15" s="65" t="s">
        <v>9</v>
      </c>
      <c r="B15" s="38">
        <v>97651</v>
      </c>
      <c r="C15" s="66" t="s">
        <v>76</v>
      </c>
      <c r="D15" s="38" t="s">
        <v>77</v>
      </c>
      <c r="E15" s="40">
        <f>'MEM CALC'!C14</f>
        <v>6</v>
      </c>
      <c r="F15" s="156"/>
      <c r="G15" s="67">
        <f>ROUND(F15*(1+$H$8),2)</f>
        <v>0</v>
      </c>
      <c r="H15" s="68">
        <f t="shared" si="0"/>
        <v>0</v>
      </c>
    </row>
    <row r="16" spans="1:8" ht="32.450000000000003" customHeight="1">
      <c r="A16" s="65" t="s">
        <v>10</v>
      </c>
      <c r="B16" s="38">
        <v>97641</v>
      </c>
      <c r="C16" s="66" t="s">
        <v>74</v>
      </c>
      <c r="D16" s="38" t="s">
        <v>1</v>
      </c>
      <c r="E16" s="40">
        <f>'MEM CALC'!E17</f>
        <v>16.523899999999998</v>
      </c>
      <c r="F16" s="156"/>
      <c r="G16" s="67">
        <f t="shared" ref="G16:G21" si="1">ROUND(F16*(1+$H$8),2)</f>
        <v>0</v>
      </c>
      <c r="H16" s="68">
        <f t="shared" si="0"/>
        <v>0</v>
      </c>
    </row>
    <row r="17" spans="1:8" ht="34.15" customHeight="1">
      <c r="A17" s="65" t="s">
        <v>11</v>
      </c>
      <c r="B17" s="38" t="s">
        <v>92</v>
      </c>
      <c r="C17" s="66" t="s">
        <v>93</v>
      </c>
      <c r="D17" s="38" t="s">
        <v>94</v>
      </c>
      <c r="E17" s="40">
        <f>'MEM CALC'!G24</f>
        <v>3.7492499999999995</v>
      </c>
      <c r="F17" s="156"/>
      <c r="G17" s="67">
        <f t="shared" si="1"/>
        <v>0</v>
      </c>
      <c r="H17" s="68">
        <f t="shared" si="0"/>
        <v>0</v>
      </c>
    </row>
    <row r="18" spans="1:8" ht="34.9" customHeight="1">
      <c r="A18" s="65" t="s">
        <v>12</v>
      </c>
      <c r="B18" s="38">
        <v>97663</v>
      </c>
      <c r="C18" s="66" t="s">
        <v>78</v>
      </c>
      <c r="D18" s="38" t="s">
        <v>77</v>
      </c>
      <c r="E18" s="40">
        <f>'MEM CALC'!C29</f>
        <v>2</v>
      </c>
      <c r="F18" s="156"/>
      <c r="G18" s="67">
        <f t="shared" si="1"/>
        <v>0</v>
      </c>
      <c r="H18" s="68">
        <f t="shared" si="0"/>
        <v>0</v>
      </c>
    </row>
    <row r="19" spans="1:8" ht="39.6" customHeight="1">
      <c r="A19" s="65" t="s">
        <v>13</v>
      </c>
      <c r="B19" s="38">
        <v>97665</v>
      </c>
      <c r="C19" s="66" t="s">
        <v>79</v>
      </c>
      <c r="D19" s="38" t="s">
        <v>77</v>
      </c>
      <c r="E19" s="40">
        <f>'MEM CALC'!C35</f>
        <v>3</v>
      </c>
      <c r="F19" s="156"/>
      <c r="G19" s="67">
        <f t="shared" si="1"/>
        <v>0</v>
      </c>
      <c r="H19" s="68">
        <f t="shared" si="0"/>
        <v>0</v>
      </c>
    </row>
    <row r="20" spans="1:8" ht="39.6" customHeight="1">
      <c r="A20" s="65" t="s">
        <v>14</v>
      </c>
      <c r="B20" s="38">
        <v>97632</v>
      </c>
      <c r="C20" s="66" t="s">
        <v>80</v>
      </c>
      <c r="D20" s="38" t="s">
        <v>4</v>
      </c>
      <c r="E20" s="40">
        <f>'MEM CALC'!E40</f>
        <v>15.52</v>
      </c>
      <c r="F20" s="156"/>
      <c r="G20" s="67">
        <f t="shared" si="1"/>
        <v>0</v>
      </c>
      <c r="H20" s="68">
        <f t="shared" ref="H20:H21" si="2">ROUND((E20*G20),2)</f>
        <v>0</v>
      </c>
    </row>
    <row r="21" spans="1:8" ht="38.450000000000003" customHeight="1">
      <c r="A21" s="65" t="s">
        <v>15</v>
      </c>
      <c r="B21" s="38" t="s">
        <v>90</v>
      </c>
      <c r="C21" s="66" t="s">
        <v>89</v>
      </c>
      <c r="D21" s="38" t="s">
        <v>1</v>
      </c>
      <c r="E21" s="40">
        <f>'MEM CALC'!E45</f>
        <v>94.043899999999994</v>
      </c>
      <c r="F21" s="156"/>
      <c r="G21" s="67">
        <f t="shared" si="1"/>
        <v>0</v>
      </c>
      <c r="H21" s="68">
        <f t="shared" si="2"/>
        <v>0</v>
      </c>
    </row>
    <row r="22" spans="1:8" ht="48" customHeight="1">
      <c r="A22" s="65" t="s">
        <v>30</v>
      </c>
      <c r="B22" s="38" t="s">
        <v>32</v>
      </c>
      <c r="C22" s="66" t="s">
        <v>33</v>
      </c>
      <c r="D22" s="38" t="s">
        <v>1</v>
      </c>
      <c r="E22" s="40">
        <f>'MEM CALC'!E52</f>
        <v>7.0799999999999992</v>
      </c>
      <c r="F22" s="156"/>
      <c r="G22" s="67">
        <f>ROUND(F22*(1+$H$8),2)</f>
        <v>0</v>
      </c>
      <c r="H22" s="68">
        <f t="shared" ref="H22:H71" si="3">ROUND((E22*G22),2)</f>
        <v>0</v>
      </c>
    </row>
    <row r="23" spans="1:8" ht="52.9" customHeight="1">
      <c r="A23" s="65" t="s">
        <v>34</v>
      </c>
      <c r="B23" s="38" t="s">
        <v>39</v>
      </c>
      <c r="C23" s="66" t="s">
        <v>40</v>
      </c>
      <c r="D23" s="38" t="s">
        <v>1</v>
      </c>
      <c r="E23" s="40">
        <f>'MEM CALC'!E55</f>
        <v>4.625</v>
      </c>
      <c r="F23" s="156"/>
      <c r="G23" s="67">
        <f>ROUND(F23*(1+$H$8),2)</f>
        <v>0</v>
      </c>
      <c r="H23" s="68">
        <f t="shared" si="3"/>
        <v>0</v>
      </c>
    </row>
    <row r="24" spans="1:8" ht="31.9" customHeight="1">
      <c r="A24" s="65" t="s">
        <v>35</v>
      </c>
      <c r="B24" s="38" t="s">
        <v>52</v>
      </c>
      <c r="C24" s="66" t="s">
        <v>53</v>
      </c>
      <c r="D24" s="38" t="s">
        <v>1</v>
      </c>
      <c r="E24" s="40">
        <f>'MEM CALC'!E60</f>
        <v>10.4</v>
      </c>
      <c r="F24" s="156"/>
      <c r="G24" s="67">
        <f t="shared" ref="G24:G25" si="4">ROUND(F24*(1+$H$8),2)</f>
        <v>0</v>
      </c>
      <c r="H24" s="68">
        <f t="shared" si="3"/>
        <v>0</v>
      </c>
    </row>
    <row r="25" spans="1:8" ht="27" customHeight="1">
      <c r="A25" s="65" t="s">
        <v>36</v>
      </c>
      <c r="B25" s="38" t="s">
        <v>123</v>
      </c>
      <c r="C25" s="66" t="s">
        <v>124</v>
      </c>
      <c r="D25" s="38" t="s">
        <v>1</v>
      </c>
      <c r="E25" s="40">
        <f>'MEM CALC'!D66</f>
        <v>58.965000000000025</v>
      </c>
      <c r="F25" s="156"/>
      <c r="G25" s="67">
        <f t="shared" si="4"/>
        <v>0</v>
      </c>
      <c r="H25" s="68">
        <f t="shared" si="3"/>
        <v>0</v>
      </c>
    </row>
    <row r="26" spans="1:8">
      <c r="A26" s="56"/>
      <c r="B26" s="57"/>
      <c r="C26" s="69"/>
      <c r="D26" s="57"/>
      <c r="E26" s="59"/>
      <c r="F26" s="157"/>
      <c r="G26" s="70" t="s">
        <v>120</v>
      </c>
      <c r="H26" s="71">
        <f>SUM(H14:H25)</f>
        <v>0</v>
      </c>
    </row>
    <row r="27" spans="1:8">
      <c r="A27" s="61" t="s">
        <v>16</v>
      </c>
      <c r="B27" s="57"/>
      <c r="C27" s="62" t="s">
        <v>54</v>
      </c>
      <c r="D27" s="57"/>
      <c r="E27" s="59"/>
      <c r="F27" s="157"/>
      <c r="G27" s="37"/>
      <c r="H27" s="72"/>
    </row>
    <row r="28" spans="1:8" ht="53.45" customHeight="1">
      <c r="A28" s="65" t="s">
        <v>17</v>
      </c>
      <c r="B28" s="73" t="s">
        <v>50</v>
      </c>
      <c r="C28" s="74" t="s">
        <v>51</v>
      </c>
      <c r="D28" s="73" t="s">
        <v>1</v>
      </c>
      <c r="E28" s="40">
        <f>'MEM CALC'!D74</f>
        <v>89.837400000000002</v>
      </c>
      <c r="F28" s="156"/>
      <c r="G28" s="67">
        <f t="shared" ref="G28:G33" si="5">ROUND(F28*(1+$H$8),2)</f>
        <v>0</v>
      </c>
      <c r="H28" s="68">
        <f t="shared" si="3"/>
        <v>0</v>
      </c>
    </row>
    <row r="29" spans="1:8" ht="42" customHeight="1">
      <c r="A29" s="65" t="s">
        <v>18</v>
      </c>
      <c r="B29" s="73" t="s">
        <v>43</v>
      </c>
      <c r="C29" s="74" t="s">
        <v>44</v>
      </c>
      <c r="D29" s="73" t="s">
        <v>1</v>
      </c>
      <c r="E29" s="40">
        <f>'MEM CALC'!D77</f>
        <v>89.837400000000002</v>
      </c>
      <c r="F29" s="156"/>
      <c r="G29" s="67">
        <f t="shared" si="5"/>
        <v>0</v>
      </c>
      <c r="H29" s="68">
        <f t="shared" si="3"/>
        <v>0</v>
      </c>
    </row>
    <row r="30" spans="1:8" ht="41.45" customHeight="1">
      <c r="A30" s="65" t="s">
        <v>19</v>
      </c>
      <c r="B30" s="75">
        <v>96114</v>
      </c>
      <c r="C30" s="66" t="s">
        <v>73</v>
      </c>
      <c r="D30" s="73" t="s">
        <v>1</v>
      </c>
      <c r="E30" s="40">
        <f>'MEM CALC'!E84</f>
        <v>51.5839</v>
      </c>
      <c r="F30" s="156"/>
      <c r="G30" s="67">
        <f t="shared" si="5"/>
        <v>0</v>
      </c>
      <c r="H30" s="68">
        <f t="shared" si="3"/>
        <v>0</v>
      </c>
    </row>
    <row r="31" spans="1:8" ht="38.450000000000003" customHeight="1">
      <c r="A31" s="65" t="s">
        <v>20</v>
      </c>
      <c r="B31" s="73" t="s">
        <v>47</v>
      </c>
      <c r="C31" s="74" t="s">
        <v>46</v>
      </c>
      <c r="D31" s="73" t="s">
        <v>4</v>
      </c>
      <c r="E31" s="40">
        <f>'MEM CALC'!C87</f>
        <v>15.78</v>
      </c>
      <c r="F31" s="156"/>
      <c r="G31" s="67">
        <f t="shared" si="5"/>
        <v>0</v>
      </c>
      <c r="H31" s="68">
        <f t="shared" si="3"/>
        <v>0</v>
      </c>
    </row>
    <row r="32" spans="1:8" ht="43.15" customHeight="1">
      <c r="A32" s="65" t="s">
        <v>21</v>
      </c>
      <c r="B32" s="73" t="s">
        <v>65</v>
      </c>
      <c r="C32" s="74" t="s">
        <v>66</v>
      </c>
      <c r="D32" s="73" t="s">
        <v>4</v>
      </c>
      <c r="E32" s="40">
        <f>'MEM CALC'!F91</f>
        <v>9.5</v>
      </c>
      <c r="F32" s="156"/>
      <c r="G32" s="67">
        <f t="shared" si="5"/>
        <v>0</v>
      </c>
      <c r="H32" s="68">
        <f t="shared" si="3"/>
        <v>0</v>
      </c>
    </row>
    <row r="33" spans="1:8" ht="38.450000000000003" customHeight="1">
      <c r="A33" s="65" t="s">
        <v>27</v>
      </c>
      <c r="B33" s="73" t="s">
        <v>96</v>
      </c>
      <c r="C33" s="74" t="s">
        <v>97</v>
      </c>
      <c r="D33" s="73" t="s">
        <v>4</v>
      </c>
      <c r="E33" s="40">
        <f>'MEM CALC'!C99</f>
        <v>28.88</v>
      </c>
      <c r="F33" s="156"/>
      <c r="G33" s="67">
        <f t="shared" si="5"/>
        <v>0</v>
      </c>
      <c r="H33" s="68">
        <f t="shared" si="3"/>
        <v>0</v>
      </c>
    </row>
    <row r="34" spans="1:8">
      <c r="A34" s="56"/>
      <c r="B34" s="57"/>
      <c r="C34" s="76"/>
      <c r="D34" s="57"/>
      <c r="E34" s="59"/>
      <c r="F34" s="157"/>
      <c r="G34" s="70" t="s">
        <v>120</v>
      </c>
      <c r="H34" s="71">
        <f>SUM(H28:H33)</f>
        <v>0</v>
      </c>
    </row>
    <row r="35" spans="1:8">
      <c r="A35" s="61" t="s">
        <v>22</v>
      </c>
      <c r="B35" s="57"/>
      <c r="C35" s="62" t="s">
        <v>197</v>
      </c>
      <c r="D35" s="57"/>
      <c r="E35" s="59"/>
      <c r="F35" s="157"/>
      <c r="G35" s="37"/>
      <c r="H35" s="72"/>
    </row>
    <row r="36" spans="1:8" ht="50.45" customHeight="1">
      <c r="A36" s="65" t="s">
        <v>23</v>
      </c>
      <c r="B36" s="73" t="s">
        <v>41</v>
      </c>
      <c r="C36" s="74" t="s">
        <v>106</v>
      </c>
      <c r="D36" s="73" t="s">
        <v>1</v>
      </c>
      <c r="E36" s="40">
        <f>'MEM CALC'!E107</f>
        <v>18.43</v>
      </c>
      <c r="F36" s="156"/>
      <c r="G36" s="67">
        <f t="shared" ref="G36:G38" si="6">ROUND(F36*(1+$H$8),2)</f>
        <v>0</v>
      </c>
      <c r="H36" s="68">
        <f t="shared" si="3"/>
        <v>0</v>
      </c>
    </row>
    <row r="37" spans="1:8" ht="61.15" customHeight="1">
      <c r="A37" s="65" t="s">
        <v>24</v>
      </c>
      <c r="B37" s="38" t="s">
        <v>72</v>
      </c>
      <c r="C37" s="39" t="s">
        <v>246</v>
      </c>
      <c r="D37" s="38" t="s">
        <v>1</v>
      </c>
      <c r="E37" s="40">
        <f>'MEM CALC'!C111</f>
        <v>36.86</v>
      </c>
      <c r="F37" s="156"/>
      <c r="G37" s="67">
        <f t="shared" si="6"/>
        <v>0</v>
      </c>
      <c r="H37" s="68">
        <f>ROUND((E37*G37),2)</f>
        <v>0</v>
      </c>
    </row>
    <row r="38" spans="1:8" ht="54.6" customHeight="1">
      <c r="A38" s="65" t="s">
        <v>25</v>
      </c>
      <c r="B38" s="73" t="s">
        <v>101</v>
      </c>
      <c r="C38" s="74" t="s">
        <v>102</v>
      </c>
      <c r="D38" s="73" t="s">
        <v>1</v>
      </c>
      <c r="E38" s="40">
        <f>'MEM CALC'!E114</f>
        <v>36.86</v>
      </c>
      <c r="F38" s="156"/>
      <c r="G38" s="67">
        <f t="shared" si="6"/>
        <v>0</v>
      </c>
      <c r="H38" s="68">
        <f>ROUND((E38*G38),2)</f>
        <v>0</v>
      </c>
    </row>
    <row r="39" spans="1:8">
      <c r="A39" s="56"/>
      <c r="B39" s="77"/>
      <c r="C39" s="78"/>
      <c r="D39" s="77"/>
      <c r="E39" s="59"/>
      <c r="F39" s="157"/>
      <c r="G39" s="70" t="s">
        <v>120</v>
      </c>
      <c r="H39" s="71">
        <f>SUM(H36:H38)</f>
        <v>0</v>
      </c>
    </row>
    <row r="40" spans="1:8">
      <c r="A40" s="56"/>
      <c r="B40" s="77"/>
      <c r="C40" s="78"/>
      <c r="D40" s="77"/>
      <c r="E40" s="59"/>
      <c r="F40" s="157"/>
      <c r="G40" s="70"/>
      <c r="H40" s="71"/>
    </row>
    <row r="41" spans="1:8">
      <c r="A41" s="61" t="s">
        <v>55</v>
      </c>
      <c r="B41" s="57"/>
      <c r="C41" s="62" t="s">
        <v>103</v>
      </c>
      <c r="D41" s="57"/>
      <c r="E41" s="59"/>
      <c r="F41" s="157"/>
      <c r="G41" s="37"/>
      <c r="H41" s="72"/>
    </row>
    <row r="42" spans="1:8" ht="35.450000000000003" customHeight="1">
      <c r="A42" s="65" t="s">
        <v>26</v>
      </c>
      <c r="B42" s="73" t="s">
        <v>45</v>
      </c>
      <c r="C42" s="79" t="s">
        <v>209</v>
      </c>
      <c r="D42" s="73" t="s">
        <v>1</v>
      </c>
      <c r="E42" s="40">
        <f>'MEM CALC'!E123</f>
        <v>51.5839</v>
      </c>
      <c r="F42" s="156"/>
      <c r="G42" s="67">
        <f t="shared" ref="G42:G44" si="7">ROUND(F42*(1+$H$8),2)</f>
        <v>0</v>
      </c>
      <c r="H42" s="68">
        <f t="shared" si="3"/>
        <v>0</v>
      </c>
    </row>
    <row r="43" spans="1:8" ht="53.45" customHeight="1">
      <c r="A43" s="65" t="s">
        <v>48</v>
      </c>
      <c r="B43" s="73" t="s">
        <v>28</v>
      </c>
      <c r="C43" s="74" t="s">
        <v>29</v>
      </c>
      <c r="D43" s="73" t="s">
        <v>1</v>
      </c>
      <c r="E43" s="40">
        <f>'MEM CALC'!C126</f>
        <v>51.5839</v>
      </c>
      <c r="F43" s="156"/>
      <c r="G43" s="67">
        <f t="shared" si="7"/>
        <v>0</v>
      </c>
      <c r="H43" s="68">
        <f t="shared" si="3"/>
        <v>0</v>
      </c>
    </row>
    <row r="44" spans="1:8" ht="27" customHeight="1">
      <c r="A44" s="65" t="s">
        <v>49</v>
      </c>
      <c r="B44" s="38" t="s">
        <v>7</v>
      </c>
      <c r="C44" s="79" t="s">
        <v>220</v>
      </c>
      <c r="D44" s="38" t="s">
        <v>4</v>
      </c>
      <c r="E44" s="40">
        <f>'MEM CALC'!E138</f>
        <v>45.120000000000005</v>
      </c>
      <c r="F44" s="156"/>
      <c r="G44" s="67">
        <f t="shared" si="7"/>
        <v>0</v>
      </c>
      <c r="H44" s="68">
        <f t="shared" si="3"/>
        <v>0</v>
      </c>
    </row>
    <row r="45" spans="1:8">
      <c r="A45" s="56"/>
      <c r="B45" s="77"/>
      <c r="C45" s="80"/>
      <c r="D45" s="77"/>
      <c r="E45" s="81"/>
      <c r="F45" s="158"/>
      <c r="G45" s="70" t="s">
        <v>120</v>
      </c>
      <c r="H45" s="71">
        <f>SUM(H42:H44)</f>
        <v>0</v>
      </c>
    </row>
    <row r="46" spans="1:8">
      <c r="A46" s="61" t="s">
        <v>63</v>
      </c>
      <c r="B46" s="57"/>
      <c r="C46" s="62" t="s">
        <v>56</v>
      </c>
      <c r="D46" s="57"/>
      <c r="E46" s="59"/>
      <c r="F46" s="157"/>
      <c r="G46" s="37"/>
      <c r="H46" s="72"/>
    </row>
    <row r="47" spans="1:8" ht="50.45" customHeight="1">
      <c r="A47" s="65" t="s">
        <v>31</v>
      </c>
      <c r="B47" s="38" t="s">
        <v>121</v>
      </c>
      <c r="C47" s="79" t="s">
        <v>214</v>
      </c>
      <c r="D47" s="38" t="s">
        <v>77</v>
      </c>
      <c r="E47" s="40">
        <f>'MEM CALC'!C143</f>
        <v>1</v>
      </c>
      <c r="F47" s="156"/>
      <c r="G47" s="67">
        <f t="shared" ref="G47:G49" si="8">ROUND(F47*(1+$H$8),2)</f>
        <v>0</v>
      </c>
      <c r="H47" s="68">
        <f t="shared" si="3"/>
        <v>0</v>
      </c>
    </row>
    <row r="48" spans="1:8" ht="37.9" customHeight="1">
      <c r="A48" s="65" t="s">
        <v>37</v>
      </c>
      <c r="B48" s="38" t="s">
        <v>122</v>
      </c>
      <c r="C48" s="79" t="s">
        <v>215</v>
      </c>
      <c r="D48" s="38" t="s">
        <v>77</v>
      </c>
      <c r="E48" s="40">
        <f>'MEM CALC'!C146</f>
        <v>1</v>
      </c>
      <c r="F48" s="156"/>
      <c r="G48" s="67">
        <f t="shared" si="8"/>
        <v>0</v>
      </c>
      <c r="H48" s="68">
        <f t="shared" si="3"/>
        <v>0</v>
      </c>
    </row>
    <row r="49" spans="1:8" ht="35.450000000000003" customHeight="1">
      <c r="A49" s="65" t="s">
        <v>38</v>
      </c>
      <c r="B49" s="38" t="s">
        <v>216</v>
      </c>
      <c r="C49" s="79" t="s">
        <v>217</v>
      </c>
      <c r="D49" s="38" t="s">
        <v>1</v>
      </c>
      <c r="E49" s="40">
        <f>'MEM CALC'!C156</f>
        <v>21.6</v>
      </c>
      <c r="F49" s="156"/>
      <c r="G49" s="67">
        <f t="shared" si="8"/>
        <v>0</v>
      </c>
      <c r="H49" s="68">
        <f t="shared" ref="H49" si="9">ROUND((E49*G49),2)</f>
        <v>0</v>
      </c>
    </row>
    <row r="50" spans="1:8">
      <c r="A50" s="56"/>
      <c r="B50" s="57"/>
      <c r="C50" s="76"/>
      <c r="D50" s="57"/>
      <c r="E50" s="59"/>
      <c r="F50" s="157"/>
      <c r="G50" s="70" t="s">
        <v>120</v>
      </c>
      <c r="H50" s="71">
        <f>SUM(H47:H49)</f>
        <v>0</v>
      </c>
    </row>
    <row r="51" spans="1:8">
      <c r="A51" s="61" t="s">
        <v>57</v>
      </c>
      <c r="B51" s="57"/>
      <c r="C51" s="62" t="s">
        <v>142</v>
      </c>
      <c r="D51" s="57"/>
      <c r="E51" s="59"/>
      <c r="F51" s="157"/>
      <c r="G51" s="37"/>
      <c r="H51" s="72"/>
    </row>
    <row r="52" spans="1:8" s="83" customFormat="1" ht="48.6" customHeight="1">
      <c r="A52" s="82" t="s">
        <v>107</v>
      </c>
      <c r="B52" s="38" t="s">
        <v>72</v>
      </c>
      <c r="C52" s="39" t="s">
        <v>189</v>
      </c>
      <c r="D52" s="38" t="s">
        <v>1</v>
      </c>
      <c r="E52" s="40">
        <f>'MEM CALC'!C163</f>
        <v>7.2519999999999989</v>
      </c>
      <c r="F52" s="156"/>
      <c r="G52" s="67">
        <f t="shared" ref="G52:G58" si="10">ROUND(F52*(1+$H$8),2)</f>
        <v>0</v>
      </c>
      <c r="H52" s="68">
        <f t="shared" ref="H52:H53" si="11">ROUND((E52*G52),2)</f>
        <v>0</v>
      </c>
    </row>
    <row r="53" spans="1:8" s="83" customFormat="1" ht="40.9" customHeight="1">
      <c r="A53" s="82" t="s">
        <v>58</v>
      </c>
      <c r="B53" s="38" t="s">
        <v>187</v>
      </c>
      <c r="C53" s="79" t="s">
        <v>188</v>
      </c>
      <c r="D53" s="38" t="s">
        <v>1</v>
      </c>
      <c r="E53" s="40">
        <f>'MEM CALC'!C166</f>
        <v>7.2519999999999989</v>
      </c>
      <c r="F53" s="156"/>
      <c r="G53" s="67">
        <f t="shared" si="10"/>
        <v>0</v>
      </c>
      <c r="H53" s="68">
        <f t="shared" si="11"/>
        <v>0</v>
      </c>
    </row>
    <row r="54" spans="1:8" s="83" customFormat="1" ht="43.15" customHeight="1">
      <c r="A54" s="82" t="s">
        <v>59</v>
      </c>
      <c r="B54" s="38" t="s">
        <v>45</v>
      </c>
      <c r="C54" s="79" t="s">
        <v>209</v>
      </c>
      <c r="D54" s="38" t="s">
        <v>1</v>
      </c>
      <c r="E54" s="40">
        <v>22.79</v>
      </c>
      <c r="F54" s="156"/>
      <c r="G54" s="67">
        <f t="shared" si="10"/>
        <v>0</v>
      </c>
      <c r="H54" s="68">
        <f t="shared" ref="H54" si="12">ROUND((E54*G54),2)</f>
        <v>0</v>
      </c>
    </row>
    <row r="55" spans="1:8" s="83" customFormat="1" ht="55.15" customHeight="1">
      <c r="A55" s="82" t="s">
        <v>60</v>
      </c>
      <c r="B55" s="38" t="s">
        <v>132</v>
      </c>
      <c r="C55" s="79" t="s">
        <v>133</v>
      </c>
      <c r="D55" s="38" t="s">
        <v>1</v>
      </c>
      <c r="E55" s="40">
        <v>22.79</v>
      </c>
      <c r="F55" s="156"/>
      <c r="G55" s="67">
        <f t="shared" si="10"/>
        <v>0</v>
      </c>
      <c r="H55" s="68">
        <f t="shared" ref="H55:H57" si="13">ROUND((E55*G55),2)</f>
        <v>0</v>
      </c>
    </row>
    <row r="56" spans="1:8" s="83" customFormat="1" ht="57" customHeight="1">
      <c r="A56" s="82" t="s">
        <v>69</v>
      </c>
      <c r="B56" s="38" t="s">
        <v>138</v>
      </c>
      <c r="C56" s="79" t="s">
        <v>139</v>
      </c>
      <c r="D56" s="38" t="s">
        <v>4</v>
      </c>
      <c r="E56" s="40">
        <f>'MEM CALC'!C178</f>
        <v>16.34</v>
      </c>
      <c r="F56" s="156"/>
      <c r="G56" s="67">
        <f t="shared" si="10"/>
        <v>0</v>
      </c>
      <c r="H56" s="68">
        <f t="shared" si="13"/>
        <v>0</v>
      </c>
    </row>
    <row r="57" spans="1:8" s="83" customFormat="1" ht="38.450000000000003" customHeight="1">
      <c r="A57" s="82" t="s">
        <v>185</v>
      </c>
      <c r="B57" s="38" t="s">
        <v>140</v>
      </c>
      <c r="C57" s="79" t="s">
        <v>141</v>
      </c>
      <c r="D57" s="38" t="s">
        <v>4</v>
      </c>
      <c r="E57" s="40">
        <f>'MEM CALC'!C181</f>
        <v>4.37</v>
      </c>
      <c r="F57" s="156"/>
      <c r="G57" s="67">
        <f t="shared" si="10"/>
        <v>0</v>
      </c>
      <c r="H57" s="68">
        <f t="shared" si="13"/>
        <v>0</v>
      </c>
    </row>
    <row r="58" spans="1:8" s="83" customFormat="1" ht="42" customHeight="1">
      <c r="A58" s="82" t="s">
        <v>186</v>
      </c>
      <c r="B58" s="38" t="s">
        <v>227</v>
      </c>
      <c r="C58" s="79" t="s">
        <v>228</v>
      </c>
      <c r="D58" s="38" t="s">
        <v>1</v>
      </c>
      <c r="E58" s="40">
        <f>'MEM CALC'!C188</f>
        <v>10.059999999999999</v>
      </c>
      <c r="F58" s="156"/>
      <c r="G58" s="67">
        <f t="shared" si="10"/>
        <v>0</v>
      </c>
      <c r="H58" s="68">
        <f t="shared" ref="H58" si="14">ROUND((E58*G58),2)</f>
        <v>0</v>
      </c>
    </row>
    <row r="59" spans="1:8">
      <c r="A59" s="56"/>
      <c r="B59" s="57"/>
      <c r="C59" s="76"/>
      <c r="D59" s="57"/>
      <c r="E59" s="59"/>
      <c r="F59" s="157"/>
      <c r="G59" s="70" t="s">
        <v>120</v>
      </c>
      <c r="H59" s="71">
        <f>SUM(H52:H58)</f>
        <v>0</v>
      </c>
    </row>
    <row r="60" spans="1:8">
      <c r="A60" s="61" t="s">
        <v>152</v>
      </c>
      <c r="B60" s="57"/>
      <c r="C60" s="84" t="s">
        <v>5</v>
      </c>
      <c r="D60" s="57"/>
      <c r="E60" s="59"/>
      <c r="F60" s="157"/>
      <c r="G60" s="37"/>
      <c r="H60" s="72"/>
    </row>
    <row r="61" spans="1:8" ht="56.45" customHeight="1">
      <c r="A61" s="82" t="s">
        <v>153</v>
      </c>
      <c r="B61" s="38" t="s">
        <v>143</v>
      </c>
      <c r="C61" s="79" t="s">
        <v>144</v>
      </c>
      <c r="D61" s="38" t="s">
        <v>1</v>
      </c>
      <c r="E61" s="40">
        <f>'MEM CALC'!E223</f>
        <v>184.50500000000002</v>
      </c>
      <c r="F61" s="156"/>
      <c r="G61" s="67">
        <f t="shared" ref="G61:G66" si="15">ROUND(F61*(1+$H$8),2)</f>
        <v>0</v>
      </c>
      <c r="H61" s="68">
        <f t="shared" ref="H61:H66" si="16">ROUND((E61*G61),2)</f>
        <v>0</v>
      </c>
    </row>
    <row r="62" spans="1:8" ht="55.15" customHeight="1">
      <c r="A62" s="82" t="s">
        <v>154</v>
      </c>
      <c r="B62" s="38" t="s">
        <v>147</v>
      </c>
      <c r="C62" s="79" t="s">
        <v>148</v>
      </c>
      <c r="D62" s="38" t="s">
        <v>1</v>
      </c>
      <c r="E62" s="40">
        <f>'MEM CALC'!C226</f>
        <v>184.50500000000002</v>
      </c>
      <c r="F62" s="156"/>
      <c r="G62" s="67">
        <f t="shared" si="15"/>
        <v>0</v>
      </c>
      <c r="H62" s="68">
        <f t="shared" si="16"/>
        <v>0</v>
      </c>
    </row>
    <row r="63" spans="1:8" ht="54" customHeight="1">
      <c r="A63" s="82" t="s">
        <v>155</v>
      </c>
      <c r="B63" s="38" t="s">
        <v>145</v>
      </c>
      <c r="C63" s="79" t="s">
        <v>146</v>
      </c>
      <c r="D63" s="38" t="s">
        <v>1</v>
      </c>
      <c r="E63" s="40">
        <f>'MEM CALC'!E233</f>
        <v>51.5839</v>
      </c>
      <c r="F63" s="156"/>
      <c r="G63" s="67">
        <f t="shared" si="15"/>
        <v>0</v>
      </c>
      <c r="H63" s="68">
        <f t="shared" si="16"/>
        <v>0</v>
      </c>
    </row>
    <row r="64" spans="1:8" ht="35.450000000000003" customHeight="1">
      <c r="A64" s="82" t="s">
        <v>156</v>
      </c>
      <c r="B64" s="38" t="s">
        <v>149</v>
      </c>
      <c r="C64" s="79" t="s">
        <v>150</v>
      </c>
      <c r="D64" s="38" t="s">
        <v>1</v>
      </c>
      <c r="E64" s="40">
        <f>'MEM CALC'!C236</f>
        <v>51.5839</v>
      </c>
      <c r="F64" s="156"/>
      <c r="G64" s="67">
        <f t="shared" si="15"/>
        <v>0</v>
      </c>
      <c r="H64" s="68">
        <f t="shared" si="16"/>
        <v>0</v>
      </c>
    </row>
    <row r="65" spans="1:8" ht="53.45" customHeight="1">
      <c r="A65" s="82" t="s">
        <v>157</v>
      </c>
      <c r="B65" s="38" t="s">
        <v>42</v>
      </c>
      <c r="C65" s="79" t="s">
        <v>151</v>
      </c>
      <c r="D65" s="38" t="s">
        <v>1</v>
      </c>
      <c r="E65" s="40">
        <f>'MEM CALC'!E240</f>
        <v>3.3600000000000003</v>
      </c>
      <c r="F65" s="156"/>
      <c r="G65" s="67">
        <f t="shared" si="15"/>
        <v>0</v>
      </c>
      <c r="H65" s="68">
        <f t="shared" si="16"/>
        <v>0</v>
      </c>
    </row>
    <row r="66" spans="1:8" ht="48.6" customHeight="1">
      <c r="A66" s="82" t="s">
        <v>158</v>
      </c>
      <c r="B66" s="38" t="s">
        <v>170</v>
      </c>
      <c r="C66" s="79" t="s">
        <v>171</v>
      </c>
      <c r="D66" s="38" t="s">
        <v>1</v>
      </c>
      <c r="E66" s="40">
        <f>'MEM CALC'!E246</f>
        <v>46.56</v>
      </c>
      <c r="F66" s="156"/>
      <c r="G66" s="67">
        <f t="shared" si="15"/>
        <v>0</v>
      </c>
      <c r="H66" s="68">
        <f t="shared" si="16"/>
        <v>0</v>
      </c>
    </row>
    <row r="67" spans="1:8">
      <c r="A67" s="56"/>
      <c r="B67" s="57"/>
      <c r="C67" s="76"/>
      <c r="D67" s="57"/>
      <c r="E67" s="59"/>
      <c r="F67" s="157"/>
      <c r="G67" s="70" t="s">
        <v>120</v>
      </c>
      <c r="H67" s="71">
        <f>SUM(H61:H66)</f>
        <v>0</v>
      </c>
    </row>
    <row r="68" spans="1:8">
      <c r="A68" s="61" t="s">
        <v>62</v>
      </c>
      <c r="B68" s="77"/>
      <c r="C68" s="84" t="s">
        <v>199</v>
      </c>
      <c r="D68" s="77"/>
      <c r="E68" s="59"/>
      <c r="F68" s="157"/>
      <c r="G68" s="37"/>
      <c r="H68" s="72"/>
    </row>
    <row r="69" spans="1:8" ht="69.599999999999994" customHeight="1">
      <c r="A69" s="65" t="s">
        <v>61</v>
      </c>
      <c r="B69" s="38">
        <v>93128</v>
      </c>
      <c r="C69" s="79" t="s">
        <v>175</v>
      </c>
      <c r="D69" s="38" t="s">
        <v>3</v>
      </c>
      <c r="E69" s="40">
        <f>'MEM CALC'!C257</f>
        <v>14</v>
      </c>
      <c r="F69" s="156"/>
      <c r="G69" s="67">
        <f t="shared" ref="G69:G76" si="17">ROUND(F69*(1+$H$8),2)</f>
        <v>0</v>
      </c>
      <c r="H69" s="68">
        <f t="shared" si="3"/>
        <v>0</v>
      </c>
    </row>
    <row r="70" spans="1:8" ht="40.15" customHeight="1">
      <c r="A70" s="65" t="s">
        <v>129</v>
      </c>
      <c r="B70" s="38" t="s">
        <v>176</v>
      </c>
      <c r="C70" s="79" t="s">
        <v>218</v>
      </c>
      <c r="D70" s="38" t="s">
        <v>3</v>
      </c>
      <c r="E70" s="40">
        <f>'MEM CALC'!C263</f>
        <v>5</v>
      </c>
      <c r="F70" s="156"/>
      <c r="G70" s="67">
        <f t="shared" si="17"/>
        <v>0</v>
      </c>
      <c r="H70" s="68">
        <f t="shared" ref="H70" si="18">ROUND((E70*G70),2)</f>
        <v>0</v>
      </c>
    </row>
    <row r="71" spans="1:8" ht="54.6" customHeight="1">
      <c r="A71" s="65" t="s">
        <v>159</v>
      </c>
      <c r="B71" s="38">
        <v>93143</v>
      </c>
      <c r="C71" s="79" t="s">
        <v>174</v>
      </c>
      <c r="D71" s="38" t="s">
        <v>3</v>
      </c>
      <c r="E71" s="40">
        <f>'MEM CALC'!C269</f>
        <v>27</v>
      </c>
      <c r="F71" s="156"/>
      <c r="G71" s="67">
        <f t="shared" si="17"/>
        <v>0</v>
      </c>
      <c r="H71" s="68">
        <f t="shared" si="3"/>
        <v>0</v>
      </c>
    </row>
    <row r="72" spans="1:8" ht="44.45" customHeight="1">
      <c r="A72" s="65" t="s">
        <v>160</v>
      </c>
      <c r="B72" s="38" t="s">
        <v>70</v>
      </c>
      <c r="C72" s="79" t="s">
        <v>71</v>
      </c>
      <c r="D72" s="38" t="s">
        <v>3</v>
      </c>
      <c r="E72" s="40">
        <f>'MEM CALC'!C272</f>
        <v>1</v>
      </c>
      <c r="F72" s="156"/>
      <c r="G72" s="67">
        <f t="shared" si="17"/>
        <v>0</v>
      </c>
      <c r="H72" s="68">
        <f t="shared" ref="H72" si="19">ROUND((E72*G72),2)</f>
        <v>0</v>
      </c>
    </row>
    <row r="73" spans="1:8" ht="36.75" customHeight="1">
      <c r="A73" s="65" t="s">
        <v>161</v>
      </c>
      <c r="B73" s="38" t="s">
        <v>178</v>
      </c>
      <c r="C73" s="79" t="s">
        <v>179</v>
      </c>
      <c r="D73" s="38" t="s">
        <v>3</v>
      </c>
      <c r="E73" s="40">
        <f>'MEM CALC'!C278</f>
        <v>9</v>
      </c>
      <c r="F73" s="156"/>
      <c r="G73" s="67">
        <f t="shared" si="17"/>
        <v>0</v>
      </c>
      <c r="H73" s="68">
        <f t="shared" ref="H73" si="20">ROUND((E73*G73),2)</f>
        <v>0</v>
      </c>
    </row>
    <row r="74" spans="1:8" ht="52.15" customHeight="1">
      <c r="A74" s="65" t="s">
        <v>200</v>
      </c>
      <c r="B74" s="38" t="s">
        <v>211</v>
      </c>
      <c r="C74" s="79" t="s">
        <v>212</v>
      </c>
      <c r="D74" s="38" t="s">
        <v>4</v>
      </c>
      <c r="E74" s="40">
        <f>'MEM CALC'!E281</f>
        <v>45</v>
      </c>
      <c r="F74" s="156"/>
      <c r="G74" s="67">
        <f t="shared" si="17"/>
        <v>0</v>
      </c>
      <c r="H74" s="68">
        <f t="shared" ref="H74" si="21">ROUND((E74*G74),2)</f>
        <v>0</v>
      </c>
    </row>
    <row r="75" spans="1:8" ht="45" customHeight="1">
      <c r="A75" s="65" t="s">
        <v>203</v>
      </c>
      <c r="B75" s="38" t="s">
        <v>201</v>
      </c>
      <c r="C75" s="79" t="s">
        <v>202</v>
      </c>
      <c r="D75" s="38" t="s">
        <v>3</v>
      </c>
      <c r="E75" s="40">
        <f>'MEM CALC'!C284</f>
        <v>1</v>
      </c>
      <c r="F75" s="156"/>
      <c r="G75" s="67">
        <f t="shared" si="17"/>
        <v>0</v>
      </c>
      <c r="H75" s="68">
        <f t="shared" ref="H75:H76" si="22">ROUND((E75*G75),2)</f>
        <v>0</v>
      </c>
    </row>
    <row r="76" spans="1:8" ht="54.6" customHeight="1">
      <c r="A76" s="65" t="s">
        <v>213</v>
      </c>
      <c r="B76" s="38" t="s">
        <v>204</v>
      </c>
      <c r="C76" s="79" t="s">
        <v>205</v>
      </c>
      <c r="D76" s="38" t="s">
        <v>3</v>
      </c>
      <c r="E76" s="40">
        <f>'MEM CALC'!C287</f>
        <v>1</v>
      </c>
      <c r="F76" s="156"/>
      <c r="G76" s="67">
        <f t="shared" si="17"/>
        <v>0</v>
      </c>
      <c r="H76" s="68">
        <f t="shared" si="22"/>
        <v>0</v>
      </c>
    </row>
    <row r="77" spans="1:8">
      <c r="A77" s="85"/>
      <c r="B77" s="57"/>
      <c r="C77" s="76"/>
      <c r="D77" s="57"/>
      <c r="E77" s="59"/>
      <c r="F77" s="157"/>
      <c r="G77" s="70" t="s">
        <v>120</v>
      </c>
      <c r="H77" s="71">
        <f>SUM(H69:H76)</f>
        <v>0</v>
      </c>
    </row>
    <row r="78" spans="1:8">
      <c r="A78" s="61" t="s">
        <v>162</v>
      </c>
      <c r="B78" s="77"/>
      <c r="C78" s="84" t="s">
        <v>127</v>
      </c>
      <c r="D78" s="77"/>
      <c r="E78" s="59"/>
      <c r="F78" s="157"/>
      <c r="G78" s="37"/>
      <c r="H78" s="72"/>
    </row>
    <row r="79" spans="1:8" ht="37.9" customHeight="1">
      <c r="A79" s="65" t="s">
        <v>163</v>
      </c>
      <c r="B79" s="73" t="s">
        <v>128</v>
      </c>
      <c r="C79" s="74" t="s">
        <v>198</v>
      </c>
      <c r="D79" s="73" t="s">
        <v>3</v>
      </c>
      <c r="E79" s="40">
        <f>'MEM CALC'!C292</f>
        <v>3</v>
      </c>
      <c r="F79" s="156"/>
      <c r="G79" s="67">
        <f t="shared" ref="G79:G82" si="23">ROUND(F79*(1+$H$8),2)</f>
        <v>0</v>
      </c>
      <c r="H79" s="68">
        <f t="shared" ref="H79" si="24">ROUND((E79*G79),2)</f>
        <v>0</v>
      </c>
    </row>
    <row r="80" spans="1:8" ht="37.15" customHeight="1">
      <c r="A80" s="65" t="s">
        <v>164</v>
      </c>
      <c r="B80" s="73" t="s">
        <v>130</v>
      </c>
      <c r="C80" s="74" t="s">
        <v>131</v>
      </c>
      <c r="D80" s="73" t="s">
        <v>1</v>
      </c>
      <c r="E80" s="40">
        <f>'MEM CALC'!C297</f>
        <v>36.175000000000026</v>
      </c>
      <c r="F80" s="156"/>
      <c r="G80" s="67">
        <f t="shared" si="23"/>
        <v>0</v>
      </c>
      <c r="H80" s="68">
        <f t="shared" ref="H80" si="25">ROUND((E80*G80),2)</f>
        <v>0</v>
      </c>
    </row>
    <row r="81" spans="1:9" ht="26.45" customHeight="1">
      <c r="A81" s="65" t="s">
        <v>182</v>
      </c>
      <c r="B81" s="73" t="s">
        <v>180</v>
      </c>
      <c r="C81" s="74" t="s">
        <v>181</v>
      </c>
      <c r="D81" s="73" t="s">
        <v>1</v>
      </c>
      <c r="E81" s="40">
        <f>'MEM CALC'!E305</f>
        <v>13.05</v>
      </c>
      <c r="F81" s="156"/>
      <c r="G81" s="67">
        <f t="shared" si="23"/>
        <v>0</v>
      </c>
      <c r="H81" s="68">
        <f t="shared" ref="H81:H82" si="26">ROUND((E81*G81),2)</f>
        <v>0</v>
      </c>
    </row>
    <row r="82" spans="1:9" ht="36" customHeight="1">
      <c r="A82" s="65" t="s">
        <v>193</v>
      </c>
      <c r="B82" s="73" t="s">
        <v>191</v>
      </c>
      <c r="C82" s="74" t="s">
        <v>192</v>
      </c>
      <c r="D82" s="73" t="s">
        <v>1</v>
      </c>
      <c r="E82" s="40">
        <f>'MEM CALC'!C308</f>
        <v>13.05</v>
      </c>
      <c r="F82" s="156"/>
      <c r="G82" s="67">
        <f t="shared" si="23"/>
        <v>0</v>
      </c>
      <c r="H82" s="68">
        <f t="shared" si="26"/>
        <v>0</v>
      </c>
    </row>
    <row r="83" spans="1:9">
      <c r="A83" s="56"/>
      <c r="B83" s="77"/>
      <c r="C83" s="78"/>
      <c r="D83" s="77"/>
      <c r="E83" s="59"/>
      <c r="F83" s="37"/>
      <c r="G83" s="70" t="s">
        <v>120</v>
      </c>
      <c r="H83" s="71">
        <f>SUM(H79:H82)</f>
        <v>0</v>
      </c>
    </row>
    <row r="84" spans="1:9" ht="15.75" thickBot="1">
      <c r="A84" s="86"/>
      <c r="B84" s="77"/>
      <c r="C84" s="78"/>
      <c r="D84" s="77"/>
      <c r="E84" s="59"/>
      <c r="F84" s="81"/>
      <c r="G84" s="81"/>
      <c r="H84" s="87"/>
    </row>
    <row r="85" spans="1:9">
      <c r="A85" s="88"/>
      <c r="B85" s="77"/>
      <c r="C85" s="78"/>
      <c r="D85" s="77"/>
      <c r="E85" s="59"/>
      <c r="F85" s="186" t="s">
        <v>2</v>
      </c>
      <c r="G85" s="187"/>
      <c r="H85" s="184">
        <f>H26+H34+H39+H45+H50+H59+H67+H77+H83</f>
        <v>0</v>
      </c>
    </row>
    <row r="86" spans="1:9">
      <c r="A86" s="88"/>
      <c r="B86" s="77"/>
      <c r="C86" s="78"/>
      <c r="D86" s="77"/>
      <c r="E86" s="59"/>
      <c r="F86" s="188"/>
      <c r="G86" s="189"/>
      <c r="H86" s="185"/>
    </row>
    <row r="87" spans="1:9" ht="15.75" customHeight="1">
      <c r="A87" s="88"/>
      <c r="B87" s="77"/>
      <c r="C87" s="78"/>
      <c r="D87" s="77"/>
      <c r="E87" s="59"/>
      <c r="F87" s="188"/>
      <c r="G87" s="189"/>
      <c r="H87" s="185"/>
    </row>
    <row r="88" spans="1:9" ht="15.75" thickBot="1">
      <c r="A88" s="88"/>
      <c r="B88" s="77"/>
      <c r="C88" s="78"/>
      <c r="D88" s="77"/>
      <c r="E88" s="59"/>
      <c r="F88" s="188"/>
      <c r="G88" s="189"/>
      <c r="H88" s="185"/>
    </row>
    <row r="89" spans="1:9" ht="24.95" customHeight="1">
      <c r="A89" s="144"/>
      <c r="B89" s="145"/>
      <c r="C89" s="146"/>
      <c r="D89" s="147"/>
      <c r="E89" s="148"/>
      <c r="F89" s="159" t="s">
        <v>248</v>
      </c>
      <c r="G89" s="159"/>
      <c r="H89" s="149"/>
    </row>
    <row r="90" spans="1:9" ht="24.95" customHeight="1">
      <c r="A90" s="125"/>
      <c r="B90" s="126"/>
      <c r="C90" s="127"/>
      <c r="D90" s="128"/>
      <c r="E90" s="129"/>
      <c r="F90" s="160" t="s">
        <v>249</v>
      </c>
      <c r="G90" s="160"/>
      <c r="H90" s="130"/>
      <c r="I90" s="89"/>
    </row>
    <row r="91" spans="1:9" ht="24.95" customHeight="1">
      <c r="A91" s="150"/>
      <c r="B91" s="132"/>
      <c r="C91" s="132"/>
      <c r="D91" s="132"/>
      <c r="E91" s="132"/>
      <c r="F91" s="132"/>
      <c r="G91" s="132"/>
      <c r="H91" s="133"/>
    </row>
    <row r="92" spans="1:9" ht="24.95" customHeight="1">
      <c r="A92" s="161" t="s">
        <v>250</v>
      </c>
      <c r="B92" s="162"/>
      <c r="C92" s="162"/>
      <c r="D92" s="162"/>
      <c r="E92" s="163"/>
      <c r="F92" s="164" t="s">
        <v>251</v>
      </c>
      <c r="G92" s="162"/>
      <c r="H92" s="165"/>
      <c r="I92" s="83"/>
    </row>
    <row r="93" spans="1:9" ht="24.95" customHeight="1">
      <c r="A93" s="131"/>
      <c r="B93" s="132"/>
      <c r="C93" s="132"/>
      <c r="D93" s="134"/>
      <c r="E93" s="134"/>
      <c r="F93" s="134"/>
      <c r="G93" s="135"/>
      <c r="H93" s="136"/>
      <c r="I93" s="83"/>
    </row>
    <row r="94" spans="1:9" ht="24.95" customHeight="1">
      <c r="A94" s="161" t="s">
        <v>252</v>
      </c>
      <c r="B94" s="162"/>
      <c r="C94" s="163"/>
      <c r="D94" s="137"/>
      <c r="E94" s="137"/>
      <c r="F94" s="137"/>
      <c r="G94" s="137"/>
      <c r="H94" s="138"/>
      <c r="I94" s="83"/>
    </row>
    <row r="95" spans="1:9">
      <c r="A95" s="131"/>
      <c r="B95" s="132"/>
      <c r="C95" s="132"/>
      <c r="D95" s="139"/>
      <c r="E95" s="139"/>
      <c r="F95" s="139"/>
      <c r="G95" s="139"/>
      <c r="H95" s="140"/>
      <c r="I95" s="83"/>
    </row>
    <row r="96" spans="1:9">
      <c r="A96" s="151" t="s">
        <v>253</v>
      </c>
      <c r="B96" s="132"/>
      <c r="C96" s="132"/>
      <c r="D96" s="139"/>
      <c r="E96" s="139"/>
      <c r="F96" s="139"/>
      <c r="G96" s="139"/>
      <c r="H96" s="140"/>
    </row>
    <row r="97" spans="1:10">
      <c r="A97" s="151"/>
      <c r="B97" s="132"/>
      <c r="C97" s="132"/>
      <c r="D97" s="139"/>
      <c r="E97" s="139"/>
      <c r="F97" s="139"/>
      <c r="G97" s="139"/>
      <c r="H97" s="140"/>
    </row>
    <row r="98" spans="1:10">
      <c r="A98" s="131"/>
      <c r="B98" s="132"/>
      <c r="C98" s="132"/>
      <c r="D98" s="139"/>
      <c r="E98" s="139"/>
      <c r="F98" s="139"/>
      <c r="G98" s="139"/>
      <c r="H98" s="140"/>
    </row>
    <row r="99" spans="1:10">
      <c r="A99" s="131"/>
      <c r="B99" s="132"/>
      <c r="C99" s="141" t="s">
        <v>254</v>
      </c>
      <c r="D99" s="166" t="s">
        <v>255</v>
      </c>
      <c r="E99" s="166"/>
      <c r="F99" s="166"/>
      <c r="G99" s="166"/>
      <c r="H99" s="167"/>
    </row>
    <row r="100" spans="1:10">
      <c r="A100" s="131"/>
      <c r="B100" s="132"/>
      <c r="C100" s="132"/>
      <c r="D100" s="168"/>
      <c r="E100" s="168"/>
      <c r="F100" s="168"/>
      <c r="G100" s="168"/>
      <c r="H100" s="169"/>
    </row>
    <row r="101" spans="1:10">
      <c r="A101" s="131"/>
      <c r="B101" s="132"/>
      <c r="C101" s="132"/>
      <c r="D101" s="142"/>
      <c r="E101" s="142"/>
      <c r="F101" s="142"/>
      <c r="G101" s="142"/>
      <c r="H101" s="143"/>
    </row>
    <row r="102" spans="1:10" ht="15.75" thickBot="1">
      <c r="A102" s="91"/>
      <c r="B102" s="92"/>
      <c r="C102" s="152"/>
      <c r="D102" s="153"/>
      <c r="E102" s="154"/>
      <c r="F102" s="93"/>
      <c r="G102" s="93"/>
      <c r="H102" s="155"/>
    </row>
    <row r="103" spans="1:10">
      <c r="A103" s="96"/>
      <c r="B103" s="77"/>
      <c r="C103" s="97"/>
      <c r="D103" s="98"/>
      <c r="E103" s="99"/>
      <c r="F103" s="59"/>
      <c r="G103" s="59"/>
      <c r="H103" s="59"/>
      <c r="I103" s="83"/>
      <c r="J103" s="83"/>
    </row>
    <row r="104" spans="1:10">
      <c r="A104" s="96"/>
      <c r="B104" s="77"/>
      <c r="C104" s="97"/>
      <c r="D104" s="98"/>
      <c r="E104" s="100"/>
      <c r="F104" s="59"/>
      <c r="G104" s="59"/>
      <c r="H104" s="59"/>
      <c r="I104" s="83"/>
      <c r="J104" s="83"/>
    </row>
    <row r="105" spans="1:10">
      <c r="A105" s="96"/>
      <c r="B105" s="77"/>
      <c r="C105" s="97"/>
      <c r="D105" s="98"/>
      <c r="E105" s="100"/>
      <c r="F105" s="59"/>
      <c r="G105" s="59"/>
      <c r="H105" s="59"/>
      <c r="I105" s="101"/>
      <c r="J105" s="83"/>
    </row>
    <row r="106" spans="1:10">
      <c r="A106" s="96"/>
      <c r="B106" s="77"/>
      <c r="C106" s="80"/>
      <c r="D106" s="98"/>
      <c r="E106" s="100"/>
      <c r="F106" s="59"/>
      <c r="G106" s="59"/>
      <c r="H106" s="59"/>
      <c r="I106" s="101"/>
      <c r="J106" s="83"/>
    </row>
    <row r="107" spans="1:10">
      <c r="A107" s="96"/>
      <c r="B107" s="77"/>
      <c r="C107" s="80"/>
      <c r="D107" s="98"/>
      <c r="E107" s="100"/>
      <c r="F107" s="59"/>
      <c r="G107" s="59"/>
      <c r="H107" s="59"/>
      <c r="I107" s="101"/>
      <c r="J107" s="83"/>
    </row>
    <row r="108" spans="1:10">
      <c r="A108" s="96"/>
      <c r="B108" s="77"/>
      <c r="C108" s="94"/>
      <c r="D108" s="98"/>
      <c r="E108" s="100"/>
      <c r="F108" s="59"/>
      <c r="G108" s="59"/>
      <c r="H108" s="59"/>
      <c r="I108" s="101"/>
      <c r="J108" s="83"/>
    </row>
    <row r="109" spans="1:10">
      <c r="A109" s="96"/>
      <c r="B109" s="77"/>
      <c r="C109" s="95"/>
      <c r="D109" s="98"/>
      <c r="E109" s="100"/>
      <c r="F109" s="59"/>
      <c r="G109" s="59"/>
      <c r="H109" s="59"/>
      <c r="I109" s="83"/>
      <c r="J109" s="83"/>
    </row>
    <row r="110" spans="1:10">
      <c r="A110" s="96"/>
      <c r="B110" s="77"/>
      <c r="C110" s="77"/>
      <c r="D110" s="98"/>
      <c r="E110" s="100"/>
      <c r="F110" s="59"/>
      <c r="G110" s="59"/>
      <c r="H110" s="59"/>
      <c r="I110" s="83"/>
      <c r="J110" s="83"/>
    </row>
    <row r="111" spans="1:10">
      <c r="A111" s="96"/>
      <c r="B111" s="77"/>
      <c r="C111" s="90"/>
      <c r="D111" s="98"/>
      <c r="E111" s="100"/>
      <c r="F111" s="59"/>
      <c r="G111" s="59"/>
      <c r="H111" s="59"/>
      <c r="I111" s="101"/>
      <c r="J111" s="83"/>
    </row>
    <row r="112" spans="1:10">
      <c r="A112" s="96"/>
      <c r="B112" s="77"/>
      <c r="C112" s="77"/>
      <c r="D112" s="98"/>
      <c r="E112" s="100"/>
      <c r="F112" s="59"/>
      <c r="G112" s="59"/>
      <c r="H112" s="59"/>
      <c r="I112" s="83"/>
      <c r="J112" s="83"/>
    </row>
    <row r="113" spans="1:10">
      <c r="A113" s="96"/>
      <c r="B113" s="77"/>
      <c r="C113" s="90"/>
      <c r="D113" s="98"/>
      <c r="E113" s="100"/>
      <c r="F113" s="59"/>
      <c r="G113" s="59"/>
      <c r="H113" s="59"/>
      <c r="I113" s="83"/>
      <c r="J113" s="83"/>
    </row>
    <row r="114" spans="1:10">
      <c r="A114" s="96"/>
      <c r="B114" s="77"/>
      <c r="C114" s="90"/>
      <c r="D114" s="98"/>
      <c r="E114" s="100"/>
      <c r="F114" s="102"/>
      <c r="G114" s="102"/>
      <c r="H114" s="102"/>
      <c r="I114" s="83"/>
      <c r="J114" s="83"/>
    </row>
    <row r="115" spans="1:10">
      <c r="A115" s="96"/>
      <c r="B115" s="77"/>
      <c r="C115" s="90"/>
      <c r="D115" s="98"/>
      <c r="E115" s="100"/>
      <c r="F115" s="102"/>
      <c r="G115" s="102"/>
      <c r="H115" s="102"/>
      <c r="I115" s="83"/>
      <c r="J115" s="83"/>
    </row>
    <row r="116" spans="1:10">
      <c r="A116" s="96"/>
      <c r="B116" s="77"/>
      <c r="C116" s="90"/>
      <c r="D116" s="98"/>
      <c r="E116" s="100"/>
      <c r="F116" s="102"/>
      <c r="G116" s="102"/>
      <c r="H116" s="102"/>
    </row>
    <row r="117" spans="1:10">
      <c r="A117" s="96"/>
      <c r="B117" s="77"/>
      <c r="C117" s="90"/>
      <c r="D117" s="98"/>
      <c r="E117" s="100"/>
      <c r="F117" s="102"/>
      <c r="G117" s="102"/>
      <c r="H117" s="102"/>
    </row>
    <row r="118" spans="1:10">
      <c r="A118" s="96"/>
      <c r="B118" s="77"/>
      <c r="C118" s="90"/>
      <c r="D118" s="98"/>
      <c r="E118" s="103"/>
      <c r="F118" s="102"/>
      <c r="G118" s="102"/>
      <c r="H118" s="102"/>
    </row>
    <row r="119" spans="1:10">
      <c r="A119" s="96"/>
      <c r="B119" s="77"/>
      <c r="C119" s="77"/>
      <c r="D119" s="77"/>
      <c r="E119" s="104"/>
    </row>
    <row r="120" spans="1:10">
      <c r="A120" s="96"/>
      <c r="B120" s="77"/>
      <c r="C120" s="77"/>
      <c r="D120" s="77"/>
      <c r="E120" s="104"/>
    </row>
    <row r="121" spans="1:10">
      <c r="B121" s="48"/>
      <c r="C121" s="77"/>
      <c r="D121" s="48"/>
      <c r="E121" s="107"/>
    </row>
    <row r="122" spans="1:10">
      <c r="B122" s="48"/>
      <c r="C122" s="77"/>
      <c r="D122" s="108"/>
      <c r="E122" s="109"/>
    </row>
    <row r="123" spans="1:10">
      <c r="C123" s="77"/>
    </row>
    <row r="124" spans="1:10">
      <c r="C124" s="77"/>
    </row>
    <row r="125" spans="1:10">
      <c r="C125" s="77"/>
    </row>
    <row r="126" spans="1:10">
      <c r="C126" s="77"/>
    </row>
    <row r="127" spans="1:10">
      <c r="C127" s="80"/>
    </row>
    <row r="128" spans="1:10">
      <c r="C128" s="80"/>
    </row>
    <row r="129" spans="3:3">
      <c r="C129" s="49"/>
    </row>
    <row r="130" spans="3:3" ht="15.75">
      <c r="C130" s="110"/>
    </row>
  </sheetData>
  <mergeCells count="20">
    <mergeCell ref="D99:H99"/>
    <mergeCell ref="D100:H100"/>
    <mergeCell ref="A8:F8"/>
    <mergeCell ref="C1:H1"/>
    <mergeCell ref="C2:H2"/>
    <mergeCell ref="A5:H5"/>
    <mergeCell ref="A7:F7"/>
    <mergeCell ref="B10:B11"/>
    <mergeCell ref="C10:C11"/>
    <mergeCell ref="D10:D11"/>
    <mergeCell ref="E10:E11"/>
    <mergeCell ref="F10:H10"/>
    <mergeCell ref="H85:H88"/>
    <mergeCell ref="F85:G88"/>
    <mergeCell ref="A10:A11"/>
    <mergeCell ref="F89:G89"/>
    <mergeCell ref="F90:G90"/>
    <mergeCell ref="A92:E92"/>
    <mergeCell ref="F92:H92"/>
    <mergeCell ref="A94:C94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81" fitToHeight="0" orientation="landscape" horizontalDpi="4294967294" verticalDpi="30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7"/>
  <sheetViews>
    <sheetView topLeftCell="A157" zoomScale="80" zoomScaleNormal="80" workbookViewId="0">
      <selection activeCell="M185" sqref="M185"/>
    </sheetView>
  </sheetViews>
  <sheetFormatPr defaultColWidth="8.85546875" defaultRowHeight="14.25"/>
  <cols>
    <col min="1" max="1" width="3.7109375" style="1" customWidth="1"/>
    <col min="2" max="2" width="17.42578125" style="1" bestFit="1" customWidth="1"/>
    <col min="3" max="3" width="10.42578125" style="1" bestFit="1" customWidth="1"/>
    <col min="4" max="4" width="10.42578125" style="1" customWidth="1"/>
    <col min="5" max="16384" width="8.85546875" style="1"/>
  </cols>
  <sheetData>
    <row r="1" spans="1:10" ht="47.45" customHeight="1">
      <c r="A1" s="117"/>
      <c r="B1" s="198" t="s">
        <v>210</v>
      </c>
      <c r="C1" s="198"/>
      <c r="D1" s="198"/>
      <c r="E1" s="198"/>
      <c r="F1" s="198"/>
      <c r="G1" s="198"/>
      <c r="H1" s="198"/>
      <c r="I1" s="198"/>
      <c r="J1" s="199"/>
    </row>
    <row r="2" spans="1:10" ht="60.6" customHeight="1">
      <c r="A2" s="118"/>
      <c r="B2" s="196" t="s">
        <v>243</v>
      </c>
      <c r="C2" s="196"/>
      <c r="D2" s="196"/>
      <c r="E2" s="196"/>
      <c r="F2" s="196"/>
      <c r="G2" s="196"/>
      <c r="H2" s="196"/>
      <c r="I2" s="196"/>
      <c r="J2" s="197"/>
    </row>
    <row r="3" spans="1:10">
      <c r="A3" s="118"/>
      <c r="B3" s="5"/>
      <c r="C3" s="5"/>
      <c r="D3" s="5"/>
      <c r="E3" s="5"/>
      <c r="F3" s="5"/>
      <c r="G3" s="5"/>
      <c r="H3" s="5"/>
      <c r="I3" s="5"/>
      <c r="J3" s="119"/>
    </row>
    <row r="4" spans="1:10" ht="15">
      <c r="A4" s="118"/>
      <c r="B4" s="112" t="str">
        <f>PO!A13</f>
        <v>1.</v>
      </c>
      <c r="C4" s="192" t="str">
        <f>PO!C13</f>
        <v>A DEMOLIR/REMOVER</v>
      </c>
      <c r="D4" s="192"/>
      <c r="E4" s="192"/>
      <c r="F4" s="192"/>
      <c r="G4" s="192"/>
      <c r="H4" s="192"/>
      <c r="I4" s="192"/>
      <c r="J4" s="119"/>
    </row>
    <row r="5" spans="1:10" s="2" customFormat="1" ht="15">
      <c r="A5" s="120"/>
      <c r="B5" s="21"/>
      <c r="C5" s="22"/>
      <c r="D5" s="22"/>
      <c r="E5" s="22"/>
      <c r="F5" s="22"/>
      <c r="G5" s="22"/>
      <c r="H5" s="22"/>
      <c r="I5" s="22"/>
      <c r="J5" s="121"/>
    </row>
    <row r="6" spans="1:10" ht="30" customHeight="1">
      <c r="A6" s="118"/>
      <c r="B6" s="4" t="str">
        <f>PO!A14</f>
        <v>1.1</v>
      </c>
      <c r="C6" s="191" t="str">
        <f>PO!C14</f>
        <v>REMOÇÃO DE TELHAS, DE FIBROCIMENTO, METÁLICA E CERÂMICA, DE FORMA MANUAL, SEM REAPROVEITAMENTO. AF_12/2017</v>
      </c>
      <c r="D6" s="191"/>
      <c r="E6" s="191"/>
      <c r="F6" s="191"/>
      <c r="G6" s="191"/>
      <c r="H6" s="191"/>
      <c r="I6" s="191"/>
      <c r="J6" s="119"/>
    </row>
    <row r="7" spans="1:10" ht="15">
      <c r="A7" s="118"/>
      <c r="B7" s="5" t="s">
        <v>222</v>
      </c>
      <c r="C7" s="5">
        <v>4.2300000000000004</v>
      </c>
      <c r="D7" s="5">
        <v>8.3800000000000008</v>
      </c>
      <c r="E7" s="6">
        <f>C7*D7</f>
        <v>35.447400000000009</v>
      </c>
      <c r="F7" s="3" t="s">
        <v>1</v>
      </c>
      <c r="G7" s="5"/>
      <c r="H7" s="5"/>
      <c r="I7" s="5"/>
      <c r="J7" s="119"/>
    </row>
    <row r="8" spans="1:10" ht="15">
      <c r="A8" s="118"/>
      <c r="B8" s="5"/>
      <c r="C8" s="5">
        <v>1.2</v>
      </c>
      <c r="D8" s="5">
        <v>1.9</v>
      </c>
      <c r="E8" s="6">
        <f t="shared" ref="E8:E10" si="0">C8*D8</f>
        <v>2.2799999999999998</v>
      </c>
      <c r="F8" s="3" t="s">
        <v>1</v>
      </c>
      <c r="G8" s="5"/>
      <c r="H8" s="5"/>
      <c r="I8" s="5"/>
      <c r="J8" s="119"/>
    </row>
    <row r="9" spans="1:10" ht="15">
      <c r="A9" s="118"/>
      <c r="B9" s="5"/>
      <c r="C9" s="5">
        <v>5.4</v>
      </c>
      <c r="D9" s="5">
        <v>7.25</v>
      </c>
      <c r="E9" s="6">
        <f t="shared" si="0"/>
        <v>39.150000000000006</v>
      </c>
      <c r="F9" s="3" t="s">
        <v>1</v>
      </c>
      <c r="G9" s="5"/>
      <c r="H9" s="5"/>
      <c r="I9" s="5"/>
      <c r="J9" s="119"/>
    </row>
    <row r="10" spans="1:10" ht="15">
      <c r="A10" s="118"/>
      <c r="B10" s="5"/>
      <c r="C10" s="5">
        <v>2.15</v>
      </c>
      <c r="D10" s="5">
        <v>2.8</v>
      </c>
      <c r="E10" s="6">
        <f t="shared" si="0"/>
        <v>6.02</v>
      </c>
      <c r="F10" s="3" t="s">
        <v>1</v>
      </c>
      <c r="G10" s="5"/>
      <c r="H10" s="5"/>
      <c r="I10" s="5"/>
      <c r="J10" s="119"/>
    </row>
    <row r="11" spans="1:10" ht="15">
      <c r="A11" s="118"/>
      <c r="B11" s="5"/>
      <c r="C11" s="5"/>
      <c r="D11" s="5"/>
      <c r="E11" s="113">
        <f>SUM(E7:E10)</f>
        <v>82.897400000000019</v>
      </c>
      <c r="F11" s="114" t="s">
        <v>1</v>
      </c>
      <c r="G11" s="5"/>
      <c r="H11" s="5"/>
      <c r="I11" s="5"/>
      <c r="J11" s="119"/>
    </row>
    <row r="12" spans="1:10">
      <c r="A12" s="118"/>
      <c r="B12" s="5"/>
      <c r="C12" s="5"/>
      <c r="D12" s="5"/>
      <c r="E12" s="5"/>
      <c r="F12" s="5"/>
      <c r="G12" s="5"/>
      <c r="H12" s="5"/>
      <c r="I12" s="5"/>
      <c r="J12" s="119"/>
    </row>
    <row r="13" spans="1:10" ht="42" customHeight="1">
      <c r="A13" s="118"/>
      <c r="B13" s="4" t="str">
        <f>PO!A15</f>
        <v>1.2</v>
      </c>
      <c r="C13" s="191" t="str">
        <f>PO!C15</f>
        <v>REMOÇÃO DE TESOURAS DE MADEIRA, COM VÃO MENOR QUE 8M, DE FORMA MANUAL, SEM REAPROVEITAMENTO. AF_12/2017</v>
      </c>
      <c r="D13" s="191"/>
      <c r="E13" s="191"/>
      <c r="F13" s="191"/>
      <c r="G13" s="191"/>
      <c r="H13" s="191"/>
      <c r="I13" s="191"/>
      <c r="J13" s="119"/>
    </row>
    <row r="14" spans="1:10" ht="15">
      <c r="A14" s="118"/>
      <c r="B14" s="5" t="s">
        <v>81</v>
      </c>
      <c r="C14" s="114">
        <v>6</v>
      </c>
      <c r="D14" s="114" t="s">
        <v>82</v>
      </c>
      <c r="E14" s="5"/>
      <c r="F14" s="5"/>
      <c r="G14" s="5"/>
      <c r="H14" s="5"/>
      <c r="I14" s="5"/>
      <c r="J14" s="119"/>
    </row>
    <row r="15" spans="1:10">
      <c r="A15" s="118"/>
      <c r="B15" s="5"/>
      <c r="C15" s="5"/>
      <c r="D15" s="5"/>
      <c r="E15" s="5"/>
      <c r="F15" s="5"/>
      <c r="G15" s="5"/>
      <c r="H15" s="5"/>
      <c r="I15" s="5"/>
      <c r="J15" s="119"/>
    </row>
    <row r="16" spans="1:10" ht="31.9" customHeight="1">
      <c r="A16" s="118"/>
      <c r="B16" s="4" t="str">
        <f>PO!A16</f>
        <v>1.3</v>
      </c>
      <c r="C16" s="191" t="str">
        <f>PO!C16</f>
        <v>REMOÇÃO DE FORRO DE GESSO, DE FORMA MANUAL, SEM REAPROVEITAMENTO. AF_12/2017</v>
      </c>
      <c r="D16" s="191"/>
      <c r="E16" s="191"/>
      <c r="F16" s="191"/>
      <c r="G16" s="191"/>
      <c r="H16" s="191"/>
      <c r="I16" s="191"/>
      <c r="J16" s="119"/>
    </row>
    <row r="17" spans="1:10" ht="15">
      <c r="A17" s="118"/>
      <c r="B17" s="5" t="s">
        <v>83</v>
      </c>
      <c r="C17" s="5">
        <v>4.43</v>
      </c>
      <c r="D17" s="5">
        <v>3.73</v>
      </c>
      <c r="E17" s="113">
        <f>C17*D17</f>
        <v>16.523899999999998</v>
      </c>
      <c r="F17" s="114" t="s">
        <v>1</v>
      </c>
      <c r="G17" s="5"/>
      <c r="H17" s="5"/>
      <c r="I17" s="5"/>
      <c r="J17" s="119"/>
    </row>
    <row r="18" spans="1:10">
      <c r="A18" s="118"/>
      <c r="B18" s="5"/>
      <c r="C18" s="5"/>
      <c r="D18" s="5"/>
      <c r="E18" s="5"/>
      <c r="F18" s="5"/>
      <c r="G18" s="5"/>
      <c r="H18" s="5"/>
      <c r="I18" s="5"/>
      <c r="J18" s="119"/>
    </row>
    <row r="19" spans="1:10" ht="15">
      <c r="A19" s="118"/>
      <c r="B19" s="4" t="str">
        <f>PO!A17</f>
        <v>1.4</v>
      </c>
      <c r="C19" s="191" t="str">
        <f>PO!C17</f>
        <v>DEMOLIÇÃO DE ALVENARIA DE TIJOLO E BLOCO SEM APROVEITAMENTO DO MATERIAL, INCLUSIVE AFASTAMENTO</v>
      </c>
      <c r="D19" s="191"/>
      <c r="E19" s="191"/>
      <c r="F19" s="191"/>
      <c r="G19" s="191"/>
      <c r="H19" s="191"/>
      <c r="I19" s="191"/>
      <c r="J19" s="119"/>
    </row>
    <row r="20" spans="1:10">
      <c r="A20" s="118"/>
      <c r="B20" s="5" t="s">
        <v>84</v>
      </c>
      <c r="C20" s="5">
        <v>1.2</v>
      </c>
      <c r="D20" s="5">
        <v>1.45</v>
      </c>
      <c r="E20" s="5">
        <v>1.2</v>
      </c>
      <c r="F20" s="5">
        <v>1.1000000000000001</v>
      </c>
      <c r="G20" s="5">
        <f>SUM(C20:F20)</f>
        <v>4.9499999999999993</v>
      </c>
      <c r="H20" s="5" t="s">
        <v>4</v>
      </c>
      <c r="I20" s="5"/>
      <c r="J20" s="119"/>
    </row>
    <row r="21" spans="1:10">
      <c r="A21" s="118"/>
      <c r="B21" s="5" t="s">
        <v>108</v>
      </c>
      <c r="C21" s="5">
        <v>2.2999999999999998</v>
      </c>
      <c r="D21" s="5"/>
      <c r="E21" s="5"/>
      <c r="F21" s="5"/>
      <c r="G21" s="7">
        <f>G20*C21</f>
        <v>11.384999999999998</v>
      </c>
      <c r="H21" s="5" t="s">
        <v>1</v>
      </c>
      <c r="I21" s="5"/>
      <c r="J21" s="119"/>
    </row>
    <row r="22" spans="1:10" ht="15">
      <c r="A22" s="118"/>
      <c r="B22" s="5" t="s">
        <v>109</v>
      </c>
      <c r="C22" s="5">
        <v>0.25</v>
      </c>
      <c r="D22" s="5"/>
      <c r="E22" s="5"/>
      <c r="F22" s="5"/>
      <c r="G22" s="6">
        <f>G21*C22</f>
        <v>2.8462499999999995</v>
      </c>
      <c r="H22" s="8" t="s">
        <v>94</v>
      </c>
      <c r="I22" s="5"/>
      <c r="J22" s="119"/>
    </row>
    <row r="23" spans="1:10" ht="15">
      <c r="A23" s="118"/>
      <c r="B23" s="5" t="s">
        <v>110</v>
      </c>
      <c r="C23" s="5">
        <v>2.15</v>
      </c>
      <c r="D23" s="5">
        <v>2.8</v>
      </c>
      <c r="E23" s="5">
        <v>0.15</v>
      </c>
      <c r="F23" s="5"/>
      <c r="G23" s="6">
        <f>C23*D23*E23</f>
        <v>0.90299999999999991</v>
      </c>
      <c r="H23" s="8" t="s">
        <v>94</v>
      </c>
      <c r="I23" s="5"/>
      <c r="J23" s="119"/>
    </row>
    <row r="24" spans="1:10" ht="15">
      <c r="A24" s="118"/>
      <c r="B24" s="5"/>
      <c r="C24" s="5"/>
      <c r="D24" s="5"/>
      <c r="E24" s="5"/>
      <c r="F24" s="5"/>
      <c r="G24" s="113">
        <f>G22+G23</f>
        <v>3.7492499999999995</v>
      </c>
      <c r="H24" s="114" t="s">
        <v>94</v>
      </c>
      <c r="I24" s="5"/>
      <c r="J24" s="119"/>
    </row>
    <row r="25" spans="1:10">
      <c r="A25" s="118"/>
      <c r="B25" s="5"/>
      <c r="C25" s="5"/>
      <c r="D25" s="5"/>
      <c r="E25" s="5"/>
      <c r="F25" s="5"/>
      <c r="G25" s="5"/>
      <c r="H25" s="5"/>
      <c r="I25" s="5"/>
      <c r="J25" s="119"/>
    </row>
    <row r="26" spans="1:10" ht="29.45" customHeight="1">
      <c r="A26" s="118"/>
      <c r="B26" s="4" t="str">
        <f>PO!A18</f>
        <v>1.5</v>
      </c>
      <c r="C26" s="191" t="str">
        <f>PO!C18</f>
        <v>REMOÇÃO DE LOUÇAS, DE FORMA MANUAL, SEM REAPROVEITAMENTO. AF_12/2017</v>
      </c>
      <c r="D26" s="191"/>
      <c r="E26" s="191"/>
      <c r="F26" s="191"/>
      <c r="G26" s="191"/>
      <c r="H26" s="191"/>
      <c r="I26" s="191"/>
      <c r="J26" s="119"/>
    </row>
    <row r="27" spans="1:10">
      <c r="A27" s="118"/>
      <c r="B27" s="5" t="s">
        <v>84</v>
      </c>
      <c r="C27" s="5">
        <v>1</v>
      </c>
      <c r="D27" s="5" t="s">
        <v>85</v>
      </c>
      <c r="E27" s="5"/>
      <c r="F27" s="5"/>
      <c r="G27" s="5"/>
      <c r="H27" s="5"/>
      <c r="I27" s="5"/>
      <c r="J27" s="119"/>
    </row>
    <row r="28" spans="1:10">
      <c r="A28" s="118"/>
      <c r="B28" s="5"/>
      <c r="C28" s="5">
        <v>1</v>
      </c>
      <c r="D28" s="5" t="s">
        <v>86</v>
      </c>
      <c r="E28" s="5"/>
      <c r="F28" s="5"/>
      <c r="G28" s="5"/>
      <c r="H28" s="5"/>
      <c r="I28" s="5"/>
      <c r="J28" s="119"/>
    </row>
    <row r="29" spans="1:10" ht="15">
      <c r="A29" s="118"/>
      <c r="B29" s="5"/>
      <c r="C29" s="114">
        <f>SUM(C27:C28)</f>
        <v>2</v>
      </c>
      <c r="D29" s="114" t="s">
        <v>82</v>
      </c>
      <c r="E29" s="5"/>
      <c r="F29" s="5"/>
      <c r="G29" s="5"/>
      <c r="H29" s="5"/>
      <c r="I29" s="5"/>
      <c r="J29" s="119"/>
    </row>
    <row r="30" spans="1:10">
      <c r="A30" s="118"/>
      <c r="B30" s="5"/>
      <c r="C30" s="5"/>
      <c r="D30" s="5"/>
      <c r="E30" s="5"/>
      <c r="F30" s="5"/>
      <c r="G30" s="5"/>
      <c r="H30" s="5"/>
      <c r="I30" s="5"/>
      <c r="J30" s="119"/>
    </row>
    <row r="31" spans="1:10" ht="28.15" customHeight="1">
      <c r="A31" s="118"/>
      <c r="B31" s="4" t="str">
        <f>PO!A19</f>
        <v>1.6</v>
      </c>
      <c r="C31" s="191" t="str">
        <f>PO!C19</f>
        <v>REMOÇÃO DE LUMINÁRIAS, DE FORMA MANUAL, SEM REAPROVEITAMENTO. AF_12/2017</v>
      </c>
      <c r="D31" s="191"/>
      <c r="E31" s="191"/>
      <c r="F31" s="191"/>
      <c r="G31" s="191"/>
      <c r="H31" s="191"/>
      <c r="I31" s="191"/>
      <c r="J31" s="119"/>
    </row>
    <row r="32" spans="1:10">
      <c r="A32" s="118"/>
      <c r="B32" s="5" t="s">
        <v>83</v>
      </c>
      <c r="C32" s="5">
        <v>1</v>
      </c>
      <c r="D32" s="5" t="s">
        <v>82</v>
      </c>
      <c r="E32" s="5"/>
      <c r="F32" s="5"/>
      <c r="G32" s="5"/>
      <c r="H32" s="5"/>
      <c r="I32" s="5"/>
      <c r="J32" s="119"/>
    </row>
    <row r="33" spans="1:10">
      <c r="A33" s="118"/>
      <c r="B33" s="5" t="s">
        <v>111</v>
      </c>
      <c r="C33" s="5">
        <v>1</v>
      </c>
      <c r="D33" s="5" t="s">
        <v>3</v>
      </c>
      <c r="E33" s="5"/>
      <c r="F33" s="5"/>
      <c r="G33" s="5"/>
      <c r="H33" s="5"/>
      <c r="I33" s="5"/>
      <c r="J33" s="119"/>
    </row>
    <row r="34" spans="1:10">
      <c r="A34" s="118"/>
      <c r="B34" s="5" t="s">
        <v>91</v>
      </c>
      <c r="C34" s="5">
        <v>1</v>
      </c>
      <c r="D34" s="5" t="s">
        <v>3</v>
      </c>
      <c r="E34" s="5"/>
      <c r="F34" s="5"/>
      <c r="G34" s="5"/>
      <c r="H34" s="5"/>
      <c r="I34" s="5"/>
      <c r="J34" s="119"/>
    </row>
    <row r="35" spans="1:10" ht="15">
      <c r="A35" s="118"/>
      <c r="B35" s="5"/>
      <c r="C35" s="114">
        <f>SUM(C32:C34)</f>
        <v>3</v>
      </c>
      <c r="D35" s="114" t="s">
        <v>82</v>
      </c>
      <c r="E35" s="5"/>
      <c r="F35" s="5"/>
      <c r="G35" s="5"/>
      <c r="H35" s="5"/>
      <c r="I35" s="5"/>
      <c r="J35" s="119"/>
    </row>
    <row r="36" spans="1:10">
      <c r="A36" s="118"/>
      <c r="B36" s="5"/>
      <c r="C36" s="5"/>
      <c r="D36" s="5"/>
      <c r="E36" s="5"/>
      <c r="F36" s="5"/>
      <c r="G36" s="5"/>
      <c r="H36" s="5"/>
      <c r="I36" s="5"/>
      <c r="J36" s="119"/>
    </row>
    <row r="37" spans="1:10" ht="27" customHeight="1">
      <c r="A37" s="118"/>
      <c r="B37" s="4" t="str">
        <f>PO!A20</f>
        <v>1.7</v>
      </c>
      <c r="C37" s="191" t="str">
        <f>PO!C20</f>
        <v>DEMOLIÇÃO DE RODAPÉ CERÂMICO, DE FORMA MANUAL, SEM REAPROVEITAMENTO. AF_12/2017</v>
      </c>
      <c r="D37" s="191"/>
      <c r="E37" s="191"/>
      <c r="F37" s="191"/>
      <c r="G37" s="191"/>
      <c r="H37" s="191"/>
      <c r="I37" s="191"/>
      <c r="J37" s="119"/>
    </row>
    <row r="38" spans="1:10" ht="15">
      <c r="A38" s="118"/>
      <c r="B38" s="5" t="s">
        <v>83</v>
      </c>
      <c r="C38" s="5">
        <v>4.43</v>
      </c>
      <c r="D38" s="5">
        <v>3.73</v>
      </c>
      <c r="E38" s="3">
        <f>(C38+D38)*2</f>
        <v>16.32</v>
      </c>
      <c r="F38" s="3" t="s">
        <v>4</v>
      </c>
      <c r="G38" s="5" t="s">
        <v>88</v>
      </c>
      <c r="H38" s="5"/>
      <c r="I38" s="5"/>
      <c r="J38" s="119"/>
    </row>
    <row r="39" spans="1:10">
      <c r="A39" s="118"/>
      <c r="B39" s="5" t="s">
        <v>87</v>
      </c>
      <c r="C39" s="5">
        <v>0.8</v>
      </c>
      <c r="D39" s="5" t="s">
        <v>4</v>
      </c>
      <c r="E39" s="5"/>
      <c r="F39" s="5"/>
      <c r="G39" s="5"/>
      <c r="H39" s="5"/>
      <c r="I39" s="5"/>
      <c r="J39" s="119"/>
    </row>
    <row r="40" spans="1:10" ht="15">
      <c r="A40" s="118"/>
      <c r="B40" s="5"/>
      <c r="C40" s="5"/>
      <c r="D40" s="5"/>
      <c r="E40" s="114">
        <f>E38-C39</f>
        <v>15.52</v>
      </c>
      <c r="F40" s="114" t="s">
        <v>4</v>
      </c>
      <c r="G40" s="5"/>
      <c r="H40" s="5"/>
      <c r="I40" s="5"/>
      <c r="J40" s="119"/>
    </row>
    <row r="41" spans="1:10">
      <c r="A41" s="118"/>
      <c r="B41" s="5"/>
      <c r="C41" s="5"/>
      <c r="D41" s="5"/>
      <c r="E41" s="5"/>
      <c r="F41" s="5"/>
      <c r="G41" s="5"/>
      <c r="H41" s="5"/>
      <c r="I41" s="5"/>
      <c r="J41" s="119"/>
    </row>
    <row r="42" spans="1:10" ht="27" customHeight="1">
      <c r="A42" s="118"/>
      <c r="B42" s="4" t="str">
        <f>PO!A21</f>
        <v>1.8</v>
      </c>
      <c r="C42" s="191" t="str">
        <f>PO!C21</f>
        <v>DEMOLIÇÃO DE PISO CERÂMICO OU LADRILHO HIDRÁULICO, INCLUSIVE AFASTAMENTO</v>
      </c>
      <c r="D42" s="191"/>
      <c r="E42" s="191"/>
      <c r="F42" s="191"/>
      <c r="G42" s="191"/>
      <c r="H42" s="191"/>
      <c r="I42" s="191"/>
      <c r="J42" s="119"/>
    </row>
    <row r="43" spans="1:10" ht="15">
      <c r="A43" s="118"/>
      <c r="B43" s="5" t="s">
        <v>83</v>
      </c>
      <c r="C43" s="7">
        <v>4.43</v>
      </c>
      <c r="D43" s="7">
        <v>3.73</v>
      </c>
      <c r="E43" s="10">
        <f>C43*D43</f>
        <v>16.523899999999998</v>
      </c>
      <c r="F43" s="3" t="s">
        <v>1</v>
      </c>
      <c r="G43" s="5"/>
      <c r="H43" s="5"/>
      <c r="I43" s="5"/>
      <c r="J43" s="119"/>
    </row>
    <row r="44" spans="1:10" s="2" customFormat="1" ht="15">
      <c r="A44" s="120"/>
      <c r="B44" s="9" t="s">
        <v>208</v>
      </c>
      <c r="C44" s="11">
        <v>3.4</v>
      </c>
      <c r="D44" s="11">
        <v>22.8</v>
      </c>
      <c r="E44" s="10">
        <f>C44*D44</f>
        <v>77.52</v>
      </c>
      <c r="F44" s="3" t="s">
        <v>1</v>
      </c>
      <c r="G44" s="9"/>
      <c r="H44" s="9"/>
      <c r="I44" s="9"/>
      <c r="J44" s="121"/>
    </row>
    <row r="45" spans="1:10" s="2" customFormat="1" ht="15">
      <c r="A45" s="120"/>
      <c r="B45" s="9" t="s">
        <v>207</v>
      </c>
      <c r="C45" s="11"/>
      <c r="D45" s="11"/>
      <c r="E45" s="113">
        <f>SUM(E43:E44)</f>
        <v>94.043899999999994</v>
      </c>
      <c r="F45" s="114" t="s">
        <v>1</v>
      </c>
      <c r="G45" s="9"/>
      <c r="H45" s="9"/>
      <c r="I45" s="9"/>
      <c r="J45" s="121"/>
    </row>
    <row r="46" spans="1:10">
      <c r="A46" s="118"/>
      <c r="B46" s="5"/>
      <c r="C46" s="5"/>
      <c r="D46" s="5"/>
      <c r="E46" s="5"/>
      <c r="F46" s="5"/>
      <c r="G46" s="5"/>
      <c r="H46" s="5"/>
      <c r="I46" s="5"/>
      <c r="J46" s="119"/>
    </row>
    <row r="47" spans="1:10" ht="29.45" customHeight="1">
      <c r="A47" s="118"/>
      <c r="B47" s="4" t="str">
        <f>PO!A22</f>
        <v>1.9</v>
      </c>
      <c r="C47" s="191" t="str">
        <f>PO!C22</f>
        <v>REMOÇÃO DE PORTA OU JANELA INCLUSIVE MARCO E ALISAR, INCLUSIVE AFASTAMENTO E EMPILHAMENTO</v>
      </c>
      <c r="D47" s="191"/>
      <c r="E47" s="191"/>
      <c r="F47" s="191"/>
      <c r="G47" s="191"/>
      <c r="H47" s="191"/>
      <c r="I47" s="191"/>
      <c r="J47" s="119"/>
    </row>
    <row r="48" spans="1:10" ht="15">
      <c r="A48" s="118"/>
      <c r="B48" s="5" t="s">
        <v>83</v>
      </c>
      <c r="C48" s="5">
        <v>1.5</v>
      </c>
      <c r="D48" s="5">
        <v>1.2</v>
      </c>
      <c r="E48" s="8">
        <f>C48*D48</f>
        <v>1.7999999999999998</v>
      </c>
      <c r="F48" s="8" t="s">
        <v>1</v>
      </c>
      <c r="G48" s="5"/>
      <c r="H48" s="5"/>
      <c r="I48" s="5"/>
      <c r="J48" s="119"/>
    </row>
    <row r="49" spans="1:10" ht="15">
      <c r="A49" s="118"/>
      <c r="B49" s="5"/>
      <c r="C49" s="5">
        <v>0.8</v>
      </c>
      <c r="D49" s="5">
        <v>2.1</v>
      </c>
      <c r="E49" s="8">
        <f t="shared" ref="E49:E51" si="1">C49*D49</f>
        <v>1.6800000000000002</v>
      </c>
      <c r="F49" s="8" t="s">
        <v>1</v>
      </c>
      <c r="G49" s="5"/>
      <c r="H49" s="5"/>
      <c r="I49" s="5"/>
      <c r="J49" s="119"/>
    </row>
    <row r="50" spans="1:10" ht="15">
      <c r="A50" s="118"/>
      <c r="B50" s="5" t="s">
        <v>91</v>
      </c>
      <c r="C50" s="5">
        <v>1.5</v>
      </c>
      <c r="D50" s="5">
        <v>1.2</v>
      </c>
      <c r="E50" s="8">
        <f t="shared" si="1"/>
        <v>1.7999999999999998</v>
      </c>
      <c r="F50" s="8" t="s">
        <v>1</v>
      </c>
      <c r="G50" s="5"/>
      <c r="H50" s="5"/>
      <c r="I50" s="5"/>
      <c r="J50" s="119"/>
    </row>
    <row r="51" spans="1:10" ht="15">
      <c r="A51" s="118"/>
      <c r="B51" s="5"/>
      <c r="C51" s="5">
        <v>1.5</v>
      </c>
      <c r="D51" s="5">
        <v>1.2</v>
      </c>
      <c r="E51" s="8">
        <f t="shared" si="1"/>
        <v>1.7999999999999998</v>
      </c>
      <c r="F51" s="8" t="s">
        <v>1</v>
      </c>
      <c r="G51" s="5"/>
      <c r="H51" s="5"/>
      <c r="I51" s="5"/>
      <c r="J51" s="119"/>
    </row>
    <row r="52" spans="1:10" ht="15">
      <c r="A52" s="118"/>
      <c r="B52" s="5"/>
      <c r="C52" s="5"/>
      <c r="D52" s="5"/>
      <c r="E52" s="114">
        <f>SUM(E48:E51)</f>
        <v>7.0799999999999992</v>
      </c>
      <c r="F52" s="114" t="s">
        <v>1</v>
      </c>
      <c r="G52" s="5"/>
      <c r="H52" s="5"/>
      <c r="I52" s="5"/>
      <c r="J52" s="119"/>
    </row>
    <row r="53" spans="1:10">
      <c r="A53" s="118"/>
      <c r="B53" s="5"/>
      <c r="C53" s="5"/>
      <c r="D53" s="5"/>
      <c r="E53" s="5"/>
      <c r="F53" s="5"/>
      <c r="G53" s="5"/>
      <c r="H53" s="5"/>
      <c r="I53" s="5"/>
      <c r="J53" s="119"/>
    </row>
    <row r="54" spans="1:10" ht="43.9" customHeight="1">
      <c r="A54" s="118"/>
      <c r="B54" s="4" t="str">
        <f>PO!A23</f>
        <v>1.10</v>
      </c>
      <c r="C54" s="191" t="str">
        <f>PO!C23</f>
        <v>DEMOLIÇÃO DE PISO CIMENTADO OU CONTRAPISO DE ARGAMASSA ESPESSURA MÁXIMA DE 10CM, INCLUSIVE AFASTAMENTO</v>
      </c>
      <c r="D54" s="191"/>
      <c r="E54" s="191"/>
      <c r="F54" s="191"/>
      <c r="G54" s="191"/>
      <c r="H54" s="191"/>
      <c r="I54" s="191"/>
      <c r="J54" s="119"/>
    </row>
    <row r="55" spans="1:10" ht="15">
      <c r="A55" s="118"/>
      <c r="B55" s="5" t="s">
        <v>84</v>
      </c>
      <c r="C55" s="5">
        <v>1.85</v>
      </c>
      <c r="D55" s="5">
        <v>2.5</v>
      </c>
      <c r="E55" s="113">
        <f>C55*D55</f>
        <v>4.625</v>
      </c>
      <c r="F55" s="114" t="s">
        <v>1</v>
      </c>
      <c r="G55" s="7"/>
      <c r="H55" s="5"/>
      <c r="I55" s="5"/>
      <c r="J55" s="119"/>
    </row>
    <row r="56" spans="1:10">
      <c r="A56" s="118"/>
      <c r="B56" s="5"/>
      <c r="C56" s="5"/>
      <c r="D56" s="5"/>
      <c r="E56" s="5"/>
      <c r="F56" s="5"/>
      <c r="G56" s="5"/>
      <c r="H56" s="5"/>
      <c r="I56" s="5"/>
      <c r="J56" s="119"/>
    </row>
    <row r="57" spans="1:10" ht="15">
      <c r="A57" s="118"/>
      <c r="B57" s="4" t="str">
        <f>PO!A24</f>
        <v>1.11</v>
      </c>
      <c r="C57" s="191" t="str">
        <f>PO!C24</f>
        <v>DEMOLIÇÃO DE DIVISÓRIA DE MADEIRA, INCLUSIVE AFASTAMENTO</v>
      </c>
      <c r="D57" s="191"/>
      <c r="E57" s="191"/>
      <c r="F57" s="191"/>
      <c r="G57" s="191"/>
      <c r="H57" s="191"/>
      <c r="I57" s="191"/>
      <c r="J57" s="119"/>
    </row>
    <row r="58" spans="1:10" ht="15">
      <c r="A58" s="118"/>
      <c r="B58" s="5" t="s">
        <v>111</v>
      </c>
      <c r="C58" s="5">
        <v>2.4</v>
      </c>
      <c r="D58" s="5">
        <v>2.6</v>
      </c>
      <c r="E58" s="8">
        <f>C58*D58</f>
        <v>6.24</v>
      </c>
      <c r="F58" s="8" t="s">
        <v>1</v>
      </c>
      <c r="G58" s="5"/>
      <c r="H58" s="5"/>
      <c r="I58" s="5"/>
      <c r="J58" s="119"/>
    </row>
    <row r="59" spans="1:10" ht="15">
      <c r="A59" s="118"/>
      <c r="B59" s="5"/>
      <c r="C59" s="5">
        <v>1.6</v>
      </c>
      <c r="D59" s="5">
        <v>2.6</v>
      </c>
      <c r="E59" s="8">
        <f t="shared" ref="E59" si="2">C59*D59</f>
        <v>4.16</v>
      </c>
      <c r="F59" s="8" t="s">
        <v>1</v>
      </c>
      <c r="G59" s="5"/>
      <c r="H59" s="5"/>
      <c r="I59" s="5"/>
      <c r="J59" s="119"/>
    </row>
    <row r="60" spans="1:10" ht="15">
      <c r="A60" s="118"/>
      <c r="B60" s="5"/>
      <c r="C60" s="5"/>
      <c r="D60" s="5"/>
      <c r="E60" s="113">
        <f>SUM(E58:E59)</f>
        <v>10.4</v>
      </c>
      <c r="F60" s="114" t="s">
        <v>1</v>
      </c>
      <c r="G60" s="5"/>
      <c r="H60" s="5"/>
      <c r="I60" s="5"/>
      <c r="J60" s="119"/>
    </row>
    <row r="61" spans="1:10" s="2" customFormat="1">
      <c r="A61" s="120"/>
      <c r="B61" s="9"/>
      <c r="C61" s="9"/>
      <c r="D61" s="9"/>
      <c r="E61" s="11"/>
      <c r="F61" s="9"/>
      <c r="G61" s="9"/>
      <c r="H61" s="9"/>
      <c r="I61" s="9"/>
      <c r="J61" s="121"/>
    </row>
    <row r="62" spans="1:10" s="2" customFormat="1" ht="15">
      <c r="A62" s="120"/>
      <c r="B62" s="4" t="str">
        <f>PO!A25</f>
        <v>1.12</v>
      </c>
      <c r="C62" s="191" t="str">
        <f>PO!C25</f>
        <v>REMOÇÃO DE BLOCOS SEXTAVADOS (BLOQUETES)</v>
      </c>
      <c r="D62" s="191"/>
      <c r="E62" s="191"/>
      <c r="F62" s="191"/>
      <c r="G62" s="191"/>
      <c r="H62" s="191"/>
      <c r="I62" s="191"/>
      <c r="J62" s="121"/>
    </row>
    <row r="63" spans="1:10" s="2" customFormat="1" ht="15">
      <c r="A63" s="120"/>
      <c r="B63" s="9" t="s">
        <v>172</v>
      </c>
      <c r="C63" s="9">
        <v>5.15</v>
      </c>
      <c r="D63" s="9">
        <v>4.7</v>
      </c>
      <c r="E63" s="9">
        <v>16.600000000000001</v>
      </c>
      <c r="F63" s="10">
        <f>((C63+D63)*E63)/2</f>
        <v>81.755000000000024</v>
      </c>
      <c r="G63" s="3" t="s">
        <v>1</v>
      </c>
      <c r="H63" s="9"/>
      <c r="I63" s="9"/>
      <c r="J63" s="121"/>
    </row>
    <row r="64" spans="1:10" s="2" customFormat="1" ht="15">
      <c r="A64" s="120"/>
      <c r="B64" s="9" t="s">
        <v>125</v>
      </c>
      <c r="C64" s="3">
        <v>22.79</v>
      </c>
      <c r="D64" s="3" t="s">
        <v>126</v>
      </c>
      <c r="E64" s="11" t="s">
        <v>173</v>
      </c>
      <c r="F64" s="3"/>
      <c r="G64" s="9"/>
      <c r="H64" s="9"/>
      <c r="I64" s="9"/>
      <c r="J64" s="121"/>
    </row>
    <row r="65" spans="1:10" s="2" customFormat="1" ht="15">
      <c r="A65" s="120"/>
      <c r="B65" s="9"/>
      <c r="C65" s="9"/>
      <c r="D65" s="9"/>
      <c r="E65" s="10"/>
      <c r="F65" s="3"/>
      <c r="G65" s="9"/>
      <c r="H65" s="9"/>
      <c r="I65" s="9"/>
      <c r="J65" s="121"/>
    </row>
    <row r="66" spans="1:10" s="2" customFormat="1" ht="15">
      <c r="A66" s="120"/>
      <c r="B66" s="9"/>
      <c r="C66" s="9" t="s">
        <v>119</v>
      </c>
      <c r="D66" s="113">
        <f>F63-C64</f>
        <v>58.965000000000025</v>
      </c>
      <c r="E66" s="113" t="s">
        <v>1</v>
      </c>
      <c r="F66" s="3"/>
      <c r="G66" s="9"/>
      <c r="H66" s="9"/>
      <c r="I66" s="9"/>
      <c r="J66" s="121"/>
    </row>
    <row r="67" spans="1:10" s="2" customFormat="1">
      <c r="A67" s="120"/>
      <c r="B67" s="9"/>
      <c r="C67" s="9"/>
      <c r="D67" s="9"/>
      <c r="E67" s="11"/>
      <c r="F67" s="9"/>
      <c r="G67" s="9"/>
      <c r="H67" s="9"/>
      <c r="I67" s="9"/>
      <c r="J67" s="121"/>
    </row>
    <row r="68" spans="1:10">
      <c r="A68" s="118"/>
      <c r="B68" s="5"/>
      <c r="C68" s="5"/>
      <c r="D68" s="5"/>
      <c r="E68" s="5"/>
      <c r="F68" s="5"/>
      <c r="G68" s="5"/>
      <c r="H68" s="5"/>
      <c r="I68" s="5"/>
      <c r="J68" s="119"/>
    </row>
    <row r="69" spans="1:10" ht="15">
      <c r="A69" s="118"/>
      <c r="B69" s="112" t="str">
        <f>PO!A27</f>
        <v>2.</v>
      </c>
      <c r="C69" s="192" t="str">
        <f>PO!C27</f>
        <v>TELHADO/COBERTURA</v>
      </c>
      <c r="D69" s="192"/>
      <c r="E69" s="192"/>
      <c r="F69" s="192"/>
      <c r="G69" s="192"/>
      <c r="H69" s="192"/>
      <c r="I69" s="192"/>
      <c r="J69" s="119"/>
    </row>
    <row r="70" spans="1:10">
      <c r="A70" s="118"/>
      <c r="B70" s="5"/>
      <c r="C70" s="5"/>
      <c r="D70" s="5"/>
      <c r="E70" s="5"/>
      <c r="F70" s="5"/>
      <c r="G70" s="5"/>
      <c r="H70" s="5"/>
      <c r="I70" s="5"/>
      <c r="J70" s="119"/>
    </row>
    <row r="71" spans="1:10" ht="42" customHeight="1">
      <c r="A71" s="118"/>
      <c r="B71" s="4" t="str">
        <f>PO!A28</f>
        <v>2.1</v>
      </c>
      <c r="C71" s="191" t="str">
        <f>PO!C28</f>
        <v>FORNECIMENTO, FABRICAÇÃO, TRANSPORTE E MONTAGEM DE ESTRUTURA METÁLICA PARA TELHADO PARA TELHAS METÁLICAS, INCLUSIVE PINTURA PRIMER</v>
      </c>
      <c r="D71" s="191"/>
      <c r="E71" s="191"/>
      <c r="F71" s="191"/>
      <c r="G71" s="191"/>
      <c r="H71" s="191"/>
      <c r="I71" s="191"/>
      <c r="J71" s="119"/>
    </row>
    <row r="72" spans="1:10" ht="15">
      <c r="A72" s="118"/>
      <c r="B72" s="7">
        <v>5.08</v>
      </c>
      <c r="C72" s="7">
        <v>8.5299999999999994</v>
      </c>
      <c r="D72" s="6">
        <f>B72*C72</f>
        <v>43.3324</v>
      </c>
      <c r="E72" s="8" t="s">
        <v>1</v>
      </c>
      <c r="F72" s="5"/>
      <c r="G72" s="5"/>
      <c r="H72" s="5"/>
      <c r="I72" s="5"/>
      <c r="J72" s="119"/>
    </row>
    <row r="73" spans="1:10" ht="15">
      <c r="A73" s="118"/>
      <c r="B73" s="7">
        <v>6.55</v>
      </c>
      <c r="C73" s="7">
        <v>7.1</v>
      </c>
      <c r="D73" s="6">
        <f>B73*C73</f>
        <v>46.504999999999995</v>
      </c>
      <c r="E73" s="8" t="s">
        <v>1</v>
      </c>
      <c r="F73" s="5"/>
      <c r="G73" s="5"/>
      <c r="H73" s="5"/>
      <c r="I73" s="5"/>
      <c r="J73" s="119"/>
    </row>
    <row r="74" spans="1:10" ht="15">
      <c r="A74" s="118"/>
      <c r="B74" s="5"/>
      <c r="C74" s="5"/>
      <c r="D74" s="113">
        <f>SUM(D72:D73)</f>
        <v>89.837400000000002</v>
      </c>
      <c r="E74" s="114" t="s">
        <v>1</v>
      </c>
      <c r="F74" s="5"/>
      <c r="G74" s="5"/>
      <c r="H74" s="5"/>
      <c r="I74" s="5"/>
      <c r="J74" s="119"/>
    </row>
    <row r="75" spans="1:10">
      <c r="A75" s="118"/>
      <c r="B75" s="5"/>
      <c r="C75" s="5"/>
      <c r="D75" s="5"/>
      <c r="E75" s="5"/>
      <c r="F75" s="5"/>
      <c r="G75" s="5"/>
      <c r="H75" s="5"/>
      <c r="I75" s="5"/>
      <c r="J75" s="119"/>
    </row>
    <row r="76" spans="1:10" ht="31.9" customHeight="1">
      <c r="A76" s="118"/>
      <c r="B76" s="4" t="str">
        <f>PO!A29</f>
        <v>2.2</v>
      </c>
      <c r="C76" s="191" t="str">
        <f>PO!C29</f>
        <v>COBERTURA EM TELHA METÁLICA GALVANIZADA TRAPEZOIDAL, DUPLA COM TRATAMENTO TERMO-ACÚSTICO</v>
      </c>
      <c r="D76" s="191"/>
      <c r="E76" s="191"/>
      <c r="F76" s="191"/>
      <c r="G76" s="191"/>
      <c r="H76" s="191"/>
      <c r="I76" s="191"/>
      <c r="J76" s="119"/>
    </row>
    <row r="77" spans="1:10" ht="15">
      <c r="A77" s="118"/>
      <c r="B77" s="5" t="s">
        <v>95</v>
      </c>
      <c r="C77" s="5"/>
      <c r="D77" s="113">
        <f>D74</f>
        <v>89.837400000000002</v>
      </c>
      <c r="E77" s="114" t="s">
        <v>1</v>
      </c>
      <c r="F77" s="5"/>
      <c r="G77" s="5"/>
      <c r="H77" s="5"/>
      <c r="I77" s="5"/>
      <c r="J77" s="119"/>
    </row>
    <row r="78" spans="1:10">
      <c r="A78" s="118"/>
      <c r="B78" s="5"/>
      <c r="C78" s="5"/>
      <c r="D78" s="5"/>
      <c r="E78" s="5"/>
      <c r="F78" s="5"/>
      <c r="G78" s="5"/>
      <c r="H78" s="5"/>
      <c r="I78" s="5"/>
      <c r="J78" s="119"/>
    </row>
    <row r="79" spans="1:10" ht="28.9" customHeight="1">
      <c r="A79" s="118"/>
      <c r="B79" s="4" t="str">
        <f>PO!A30</f>
        <v>2.3</v>
      </c>
      <c r="C79" s="191" t="str">
        <f>PO!C30</f>
        <v>FORRO EM DRYWALL, INCLUSIVE ESTRUTURA DE FIXAÇÃO. AF_05/2017_P</v>
      </c>
      <c r="D79" s="191"/>
      <c r="E79" s="191"/>
      <c r="F79" s="191"/>
      <c r="G79" s="191"/>
      <c r="H79" s="191"/>
      <c r="I79" s="191"/>
      <c r="J79" s="119"/>
    </row>
    <row r="80" spans="1:10" ht="15">
      <c r="A80" s="118"/>
      <c r="B80" s="5" t="s">
        <v>98</v>
      </c>
      <c r="C80" s="5">
        <v>3.73</v>
      </c>
      <c r="D80" s="5">
        <v>4.43</v>
      </c>
      <c r="E80" s="6">
        <f>C80*D80</f>
        <v>16.523899999999998</v>
      </c>
      <c r="F80" s="8" t="s">
        <v>1</v>
      </c>
      <c r="G80" s="5"/>
      <c r="H80" s="5"/>
      <c r="I80" s="5"/>
      <c r="J80" s="119"/>
    </row>
    <row r="81" spans="1:10" ht="15">
      <c r="A81" s="118"/>
      <c r="B81" s="5" t="s">
        <v>99</v>
      </c>
      <c r="C81" s="5">
        <v>3.4</v>
      </c>
      <c r="D81" s="5">
        <v>2.5</v>
      </c>
      <c r="E81" s="6">
        <f t="shared" ref="E81:E83" si="3">C81*D81</f>
        <v>8.5</v>
      </c>
      <c r="F81" s="8" t="s">
        <v>1</v>
      </c>
      <c r="G81" s="5"/>
      <c r="H81" s="5"/>
      <c r="I81" s="5"/>
      <c r="J81" s="119"/>
    </row>
    <row r="82" spans="1:10" ht="15">
      <c r="A82" s="118"/>
      <c r="B82" s="5"/>
      <c r="C82" s="5">
        <v>4.4000000000000004</v>
      </c>
      <c r="D82" s="5">
        <v>5.2</v>
      </c>
      <c r="E82" s="6">
        <f t="shared" si="3"/>
        <v>22.880000000000003</v>
      </c>
      <c r="F82" s="8" t="s">
        <v>1</v>
      </c>
      <c r="G82" s="5"/>
      <c r="H82" s="5"/>
      <c r="I82" s="5"/>
      <c r="J82" s="119"/>
    </row>
    <row r="83" spans="1:10" ht="15">
      <c r="A83" s="118"/>
      <c r="B83" s="5" t="s">
        <v>100</v>
      </c>
      <c r="C83" s="5">
        <v>2.2999999999999998</v>
      </c>
      <c r="D83" s="5">
        <v>1.6</v>
      </c>
      <c r="E83" s="6">
        <f t="shared" si="3"/>
        <v>3.6799999999999997</v>
      </c>
      <c r="F83" s="8" t="s">
        <v>1</v>
      </c>
      <c r="G83" s="5"/>
      <c r="H83" s="5"/>
      <c r="I83" s="5"/>
      <c r="J83" s="119"/>
    </row>
    <row r="84" spans="1:10" ht="15">
      <c r="A84" s="118"/>
      <c r="B84" s="5"/>
      <c r="C84" s="5"/>
      <c r="D84" s="5"/>
      <c r="E84" s="113">
        <f>SUM(E80:E83)</f>
        <v>51.5839</v>
      </c>
      <c r="F84" s="114" t="s">
        <v>1</v>
      </c>
      <c r="G84" s="5"/>
      <c r="H84" s="5"/>
      <c r="I84" s="5"/>
      <c r="J84" s="119"/>
    </row>
    <row r="85" spans="1:10">
      <c r="A85" s="118"/>
      <c r="B85" s="5"/>
      <c r="C85" s="5"/>
      <c r="D85" s="5"/>
      <c r="E85" s="5"/>
      <c r="F85" s="5"/>
      <c r="G85" s="5"/>
      <c r="H85" s="5"/>
      <c r="I85" s="5"/>
      <c r="J85" s="119"/>
    </row>
    <row r="86" spans="1:10" ht="33" customHeight="1">
      <c r="A86" s="118"/>
      <c r="B86" s="4" t="str">
        <f>PO!A31</f>
        <v>2.4</v>
      </c>
      <c r="C86" s="191" t="str">
        <f>PO!C31</f>
        <v>CALHA DE CHAPA GALVANIZADA Nº. 26 GSG, DESENVOLVIMENTO = 66 CM</v>
      </c>
      <c r="D86" s="191"/>
      <c r="E86" s="191"/>
      <c r="F86" s="191"/>
      <c r="G86" s="191"/>
      <c r="H86" s="191"/>
      <c r="I86" s="191"/>
      <c r="J86" s="119"/>
    </row>
    <row r="87" spans="1:10" ht="15">
      <c r="A87" s="118"/>
      <c r="B87" s="5"/>
      <c r="C87" s="114">
        <v>15.78</v>
      </c>
      <c r="D87" s="114" t="s">
        <v>4</v>
      </c>
      <c r="E87" s="5"/>
      <c r="F87" s="5"/>
      <c r="G87" s="5"/>
      <c r="H87" s="5"/>
      <c r="I87" s="5"/>
      <c r="J87" s="119"/>
    </row>
    <row r="88" spans="1:10">
      <c r="A88" s="118"/>
      <c r="B88" s="5"/>
      <c r="C88" s="5"/>
      <c r="D88" s="5"/>
      <c r="E88" s="5"/>
      <c r="F88" s="5"/>
      <c r="G88" s="5"/>
      <c r="H88" s="5"/>
      <c r="I88" s="5"/>
      <c r="J88" s="119"/>
    </row>
    <row r="89" spans="1:10" ht="28.9" customHeight="1">
      <c r="A89" s="118"/>
      <c r="B89" s="4" t="str">
        <f>PO!A32</f>
        <v>2.5</v>
      </c>
      <c r="C89" s="191" t="str">
        <f>PO!C32</f>
        <v>CONDUTOR DE AP DO TELHADO EM TUBO PVC ESGOTO, INCLUSIVE CONEXÕES E SUPORTES, 100 MM</v>
      </c>
      <c r="D89" s="191"/>
      <c r="E89" s="191"/>
      <c r="F89" s="191"/>
      <c r="G89" s="191"/>
      <c r="H89" s="191"/>
      <c r="I89" s="191"/>
      <c r="J89" s="119"/>
    </row>
    <row r="90" spans="1:10" ht="15">
      <c r="A90" s="118"/>
      <c r="B90" s="12" t="s">
        <v>183</v>
      </c>
      <c r="C90" s="7">
        <v>1</v>
      </c>
      <c r="D90" s="7">
        <v>2.75</v>
      </c>
      <c r="E90" s="7">
        <v>1</v>
      </c>
      <c r="F90" s="7">
        <f>SUM(C90:E90)</f>
        <v>4.75</v>
      </c>
      <c r="G90" s="13" t="s">
        <v>4</v>
      </c>
      <c r="H90" s="14"/>
      <c r="I90" s="45"/>
      <c r="J90" s="119"/>
    </row>
    <row r="91" spans="1:10" ht="15">
      <c r="A91" s="118"/>
      <c r="B91" s="15"/>
      <c r="C91" s="7"/>
      <c r="D91" s="7"/>
      <c r="E91" s="7" t="s">
        <v>167</v>
      </c>
      <c r="F91" s="113">
        <f>F90*2</f>
        <v>9.5</v>
      </c>
      <c r="G91" s="113" t="s">
        <v>4</v>
      </c>
      <c r="H91" s="7"/>
      <c r="I91" s="5"/>
      <c r="J91" s="119"/>
    </row>
    <row r="92" spans="1:10">
      <c r="A92" s="118"/>
      <c r="B92" s="15"/>
      <c r="C92" s="15"/>
      <c r="D92" s="15"/>
      <c r="E92" s="5"/>
      <c r="F92" s="5"/>
      <c r="G92" s="15"/>
      <c r="H92" s="15"/>
      <c r="I92" s="5"/>
      <c r="J92" s="119"/>
    </row>
    <row r="93" spans="1:10" ht="29.45" customHeight="1">
      <c r="A93" s="118"/>
      <c r="B93" s="4" t="str">
        <f>PO!A33</f>
        <v>2.6</v>
      </c>
      <c r="C93" s="191" t="str">
        <f>PO!C33</f>
        <v>RUFO E CONTRA-RUFO DE CHAPA GALVANIZADA Nº.24, DESENVOLVIMENTO = 60 CM</v>
      </c>
      <c r="D93" s="191"/>
      <c r="E93" s="191"/>
      <c r="F93" s="191"/>
      <c r="G93" s="191"/>
      <c r="H93" s="191"/>
      <c r="I93" s="191"/>
      <c r="J93" s="119"/>
    </row>
    <row r="94" spans="1:10">
      <c r="A94" s="118"/>
      <c r="B94" s="5" t="s">
        <v>104</v>
      </c>
      <c r="C94" s="5">
        <v>8.3800000000000008</v>
      </c>
      <c r="D94" s="5" t="s">
        <v>4</v>
      </c>
      <c r="E94" s="5"/>
      <c r="F94" s="5"/>
      <c r="G94" s="5"/>
      <c r="H94" s="5"/>
      <c r="I94" s="5"/>
      <c r="J94" s="119"/>
    </row>
    <row r="95" spans="1:10">
      <c r="A95" s="118"/>
      <c r="B95" s="5"/>
      <c r="C95" s="5">
        <v>1.47</v>
      </c>
      <c r="D95" s="5" t="s">
        <v>4</v>
      </c>
      <c r="E95" s="5"/>
      <c r="F95" s="5"/>
      <c r="G95" s="5"/>
      <c r="H95" s="5"/>
      <c r="I95" s="5"/>
      <c r="J95" s="119"/>
    </row>
    <row r="96" spans="1:10">
      <c r="A96" s="118"/>
      <c r="B96" s="5"/>
      <c r="C96" s="7">
        <v>7.4</v>
      </c>
      <c r="D96" s="5" t="s">
        <v>4</v>
      </c>
      <c r="E96" s="5"/>
      <c r="F96" s="5"/>
      <c r="G96" s="5"/>
      <c r="H96" s="5"/>
      <c r="I96" s="5"/>
      <c r="J96" s="119"/>
    </row>
    <row r="97" spans="1:10">
      <c r="A97" s="118"/>
      <c r="B97" s="5" t="s">
        <v>105</v>
      </c>
      <c r="C97" s="5">
        <v>5.08</v>
      </c>
      <c r="D97" s="5" t="s">
        <v>4</v>
      </c>
      <c r="E97" s="5"/>
      <c r="F97" s="5"/>
      <c r="G97" s="5"/>
      <c r="H97" s="5"/>
      <c r="I97" s="5"/>
      <c r="J97" s="119"/>
    </row>
    <row r="98" spans="1:10">
      <c r="A98" s="118"/>
      <c r="B98" s="5"/>
      <c r="C98" s="5">
        <v>6.55</v>
      </c>
      <c r="D98" s="5" t="s">
        <v>4</v>
      </c>
      <c r="E98" s="5"/>
      <c r="F98" s="5"/>
      <c r="G98" s="5"/>
      <c r="H98" s="5"/>
      <c r="I98" s="5"/>
      <c r="J98" s="119"/>
    </row>
    <row r="99" spans="1:10" ht="15">
      <c r="A99" s="118"/>
      <c r="B99" s="5"/>
      <c r="C99" s="114">
        <f>SUM(C94:C98)</f>
        <v>28.88</v>
      </c>
      <c r="D99" s="114" t="s">
        <v>4</v>
      </c>
      <c r="E99" s="5"/>
      <c r="F99" s="5"/>
      <c r="G99" s="5"/>
      <c r="H99" s="5"/>
      <c r="I99" s="5"/>
      <c r="J99" s="119"/>
    </row>
    <row r="100" spans="1:10">
      <c r="A100" s="118"/>
      <c r="B100" s="5"/>
      <c r="C100" s="5"/>
      <c r="D100" s="5"/>
      <c r="E100" s="5"/>
      <c r="F100" s="5"/>
      <c r="G100" s="5"/>
      <c r="H100" s="5"/>
      <c r="I100" s="5"/>
      <c r="J100" s="119"/>
    </row>
    <row r="101" spans="1:10" ht="15">
      <c r="A101" s="118"/>
      <c r="B101" s="112" t="str">
        <f>PO!A35</f>
        <v>3.</v>
      </c>
      <c r="C101" s="192" t="str">
        <f>PO!C35</f>
        <v>PAREDES E MUROS</v>
      </c>
      <c r="D101" s="192"/>
      <c r="E101" s="192"/>
      <c r="F101" s="192"/>
      <c r="G101" s="192"/>
      <c r="H101" s="192"/>
      <c r="I101" s="192"/>
      <c r="J101" s="119"/>
    </row>
    <row r="102" spans="1:10" s="2" customFormat="1" ht="15">
      <c r="A102" s="120"/>
      <c r="B102" s="21"/>
      <c r="C102" s="22"/>
      <c r="D102" s="22"/>
      <c r="E102" s="22"/>
      <c r="F102" s="22"/>
      <c r="G102" s="22"/>
      <c r="H102" s="22"/>
      <c r="I102" s="22"/>
      <c r="J102" s="121"/>
    </row>
    <row r="103" spans="1:10" ht="45" customHeight="1">
      <c r="A103" s="118"/>
      <c r="B103" s="4" t="str">
        <f>PO!A36</f>
        <v>3.1</v>
      </c>
      <c r="C103" s="191" t="str">
        <f>PO!C36</f>
        <v>ALVENARIA DE VEDAÇÃO COM TIJOLO MACIÇO REQUEIMADO, ESP. 20CM, PARA REVESTIMENTO, INCLUSIVE ARGAMASSA PARA ASSENTAMENTO</v>
      </c>
      <c r="D103" s="191"/>
      <c r="E103" s="191"/>
      <c r="F103" s="191"/>
      <c r="G103" s="191"/>
      <c r="H103" s="191"/>
      <c r="I103" s="191"/>
      <c r="J103" s="119"/>
    </row>
    <row r="104" spans="1:10" ht="15">
      <c r="A104" s="118"/>
      <c r="B104" s="5" t="s">
        <v>223</v>
      </c>
      <c r="C104" s="7">
        <v>3.7</v>
      </c>
      <c r="D104" s="7">
        <v>2.1</v>
      </c>
      <c r="E104" s="10">
        <f>C104*D104</f>
        <v>7.7700000000000005</v>
      </c>
      <c r="F104" s="3" t="s">
        <v>1</v>
      </c>
      <c r="G104" s="5"/>
      <c r="H104" s="5"/>
      <c r="I104" s="5"/>
      <c r="J104" s="119"/>
    </row>
    <row r="105" spans="1:10" ht="15">
      <c r="A105" s="118"/>
      <c r="B105" s="5" t="s">
        <v>111</v>
      </c>
      <c r="C105" s="7">
        <v>2.2999999999999998</v>
      </c>
      <c r="D105" s="7">
        <v>2.6</v>
      </c>
      <c r="E105" s="10">
        <f>C105*D105</f>
        <v>5.9799999999999995</v>
      </c>
      <c r="F105" s="3" t="s">
        <v>1</v>
      </c>
      <c r="G105" s="5"/>
      <c r="H105" s="5"/>
      <c r="I105" s="5"/>
      <c r="J105" s="119"/>
    </row>
    <row r="106" spans="1:10" ht="15">
      <c r="A106" s="118"/>
      <c r="B106" s="5"/>
      <c r="C106" s="7">
        <v>1.8</v>
      </c>
      <c r="D106" s="7">
        <v>2.6</v>
      </c>
      <c r="E106" s="10">
        <f>C106*D106</f>
        <v>4.6800000000000006</v>
      </c>
      <c r="F106" s="3" t="s">
        <v>1</v>
      </c>
      <c r="G106" s="5"/>
      <c r="H106" s="5"/>
      <c r="I106" s="5"/>
      <c r="J106" s="119"/>
    </row>
    <row r="107" spans="1:10" ht="15">
      <c r="A107" s="118"/>
      <c r="B107" s="5"/>
      <c r="C107" s="7"/>
      <c r="D107" s="7"/>
      <c r="E107" s="113">
        <f>SUM(E104:E106)</f>
        <v>18.43</v>
      </c>
      <c r="F107" s="114" t="s">
        <v>1</v>
      </c>
      <c r="G107" s="5"/>
      <c r="H107" s="5"/>
      <c r="I107" s="5"/>
      <c r="J107" s="119"/>
    </row>
    <row r="108" spans="1:10">
      <c r="A108" s="118"/>
      <c r="B108" s="5"/>
      <c r="C108" s="5"/>
      <c r="D108" s="5"/>
      <c r="E108" s="5"/>
      <c r="F108" s="5"/>
      <c r="G108" s="5"/>
      <c r="H108" s="5"/>
      <c r="I108" s="5"/>
      <c r="J108" s="119"/>
    </row>
    <row r="109" spans="1:10" ht="49.15" customHeight="1">
      <c r="A109" s="118"/>
      <c r="B109" s="4" t="str">
        <f>PO!A37</f>
        <v>3.2</v>
      </c>
      <c r="C109" s="191" t="str">
        <f>PO!C37</f>
        <v>CHAPISCO COM ARGAMASSA, TRAÇO 1:3 (CIMENTO E AREIA), ESP.5MM, APLICADO EM ALVENARIA COM PENEIRA, PREPARO MECÂNICO</v>
      </c>
      <c r="D109" s="191"/>
      <c r="E109" s="191"/>
      <c r="F109" s="191"/>
      <c r="G109" s="191"/>
      <c r="H109" s="191"/>
      <c r="I109" s="191"/>
      <c r="J109" s="119"/>
    </row>
    <row r="110" spans="1:10">
      <c r="A110" s="118"/>
      <c r="B110" s="5" t="s">
        <v>113</v>
      </c>
      <c r="C110" s="7">
        <f>E107</f>
        <v>18.43</v>
      </c>
      <c r="D110" s="5" t="s">
        <v>114</v>
      </c>
      <c r="E110" s="9">
        <f>C110*2</f>
        <v>36.86</v>
      </c>
      <c r="F110" s="9" t="s">
        <v>1</v>
      </c>
      <c r="G110" s="5"/>
      <c r="H110" s="5"/>
      <c r="I110" s="5"/>
      <c r="J110" s="119"/>
    </row>
    <row r="111" spans="1:10" ht="15">
      <c r="A111" s="118"/>
      <c r="B111" s="5" t="s">
        <v>81</v>
      </c>
      <c r="C111" s="113">
        <f>E110</f>
        <v>36.86</v>
      </c>
      <c r="D111" s="114" t="s">
        <v>1</v>
      </c>
      <c r="E111" s="3"/>
      <c r="F111" s="3"/>
      <c r="G111" s="5"/>
      <c r="H111" s="5"/>
      <c r="I111" s="5"/>
      <c r="J111" s="119"/>
    </row>
    <row r="112" spans="1:10">
      <c r="A112" s="118"/>
      <c r="B112" s="5"/>
      <c r="C112" s="5"/>
      <c r="D112" s="5"/>
      <c r="E112" s="5"/>
      <c r="F112" s="5"/>
      <c r="G112" s="5"/>
      <c r="H112" s="5"/>
      <c r="I112" s="5"/>
      <c r="J112" s="119"/>
    </row>
    <row r="113" spans="1:10" ht="44.45" customHeight="1">
      <c r="A113" s="118"/>
      <c r="B113" s="4" t="str">
        <f>PO!A38</f>
        <v>3.3</v>
      </c>
      <c r="C113" s="191" t="str">
        <f>PO!C38</f>
        <v>REVESTIMENTO COM ARGAMASSA EM CAMADA ÚNICA, APLICADO EM PAREDE, TRAÇO 1:3 (CIMENTO E AREIA) ,ESP. 20MM, APLICAÇÃO MANUAL, PREPARO MECÂNICO</v>
      </c>
      <c r="D113" s="191"/>
      <c r="E113" s="191"/>
      <c r="F113" s="191"/>
      <c r="G113" s="191"/>
      <c r="H113" s="191"/>
      <c r="I113" s="191"/>
      <c r="J113" s="119"/>
    </row>
    <row r="114" spans="1:10" ht="15">
      <c r="A114" s="118"/>
      <c r="B114" s="5" t="s">
        <v>113</v>
      </c>
      <c r="C114" s="7">
        <f>E107</f>
        <v>18.43</v>
      </c>
      <c r="D114" s="5" t="s">
        <v>114</v>
      </c>
      <c r="E114" s="114">
        <f>C114*2</f>
        <v>36.86</v>
      </c>
      <c r="F114" s="114" t="s">
        <v>1</v>
      </c>
      <c r="G114" s="5"/>
      <c r="H114" s="5"/>
      <c r="I114" s="5"/>
      <c r="J114" s="119"/>
    </row>
    <row r="115" spans="1:10">
      <c r="A115" s="118"/>
      <c r="B115" s="5"/>
      <c r="C115" s="5"/>
      <c r="D115" s="5"/>
      <c r="E115" s="5"/>
      <c r="F115" s="5"/>
      <c r="G115" s="5"/>
      <c r="H115" s="5"/>
      <c r="I115" s="5"/>
      <c r="J115" s="119"/>
    </row>
    <row r="116" spans="1:10" ht="15">
      <c r="A116" s="118"/>
      <c r="B116" s="112" t="str">
        <f>PO!A41</f>
        <v>4.</v>
      </c>
      <c r="C116" s="192" t="str">
        <f>PO!C41</f>
        <v>PISOS</v>
      </c>
      <c r="D116" s="192"/>
      <c r="E116" s="192"/>
      <c r="F116" s="192"/>
      <c r="G116" s="192"/>
      <c r="H116" s="192"/>
      <c r="I116" s="192"/>
      <c r="J116" s="119"/>
    </row>
    <row r="117" spans="1:10" s="2" customFormat="1" ht="15">
      <c r="A117" s="120"/>
      <c r="B117" s="21"/>
      <c r="C117" s="22"/>
      <c r="D117" s="22"/>
      <c r="E117" s="22"/>
      <c r="F117" s="22"/>
      <c r="G117" s="22"/>
      <c r="H117" s="22"/>
      <c r="I117" s="22"/>
      <c r="J117" s="121"/>
    </row>
    <row r="118" spans="1:10" ht="39.6" customHeight="1">
      <c r="A118" s="118"/>
      <c r="B118" s="4" t="str">
        <f>PO!A42</f>
        <v>4.1</v>
      </c>
      <c r="C118" s="191" t="str">
        <f>PO!C42</f>
        <v>CONTRAPISO DESEMPENADO COM ARGAMASSA, TRAÇO 1:3 (CIMENTO E AREIA), ESP. 20MM</v>
      </c>
      <c r="D118" s="191"/>
      <c r="E118" s="191"/>
      <c r="F118" s="191"/>
      <c r="G118" s="191"/>
      <c r="H118" s="191"/>
      <c r="I118" s="191"/>
      <c r="J118" s="119"/>
    </row>
    <row r="119" spans="1:10" ht="15">
      <c r="A119" s="118"/>
      <c r="B119" s="5" t="s">
        <v>115</v>
      </c>
      <c r="C119" s="5">
        <v>3.73</v>
      </c>
      <c r="D119" s="5">
        <v>4.43</v>
      </c>
      <c r="E119" s="6">
        <f>C119*D119</f>
        <v>16.523899999999998</v>
      </c>
      <c r="F119" s="8" t="s">
        <v>1</v>
      </c>
      <c r="G119" s="5"/>
      <c r="H119" s="5"/>
      <c r="I119" s="5"/>
      <c r="J119" s="119"/>
    </row>
    <row r="120" spans="1:10" ht="15">
      <c r="A120" s="118"/>
      <c r="B120" s="5" t="s">
        <v>118</v>
      </c>
      <c r="C120" s="7">
        <v>3.4</v>
      </c>
      <c r="D120" s="7">
        <v>2.5</v>
      </c>
      <c r="E120" s="6">
        <f t="shared" ref="E120:E122" si="4">C120*D120</f>
        <v>8.5</v>
      </c>
      <c r="F120" s="8" t="s">
        <v>1</v>
      </c>
      <c r="G120" s="5"/>
      <c r="H120" s="5"/>
      <c r="I120" s="5"/>
      <c r="J120" s="119"/>
    </row>
    <row r="121" spans="1:10" ht="15">
      <c r="A121" s="118"/>
      <c r="B121" s="5"/>
      <c r="C121" s="7">
        <v>4.4000000000000004</v>
      </c>
      <c r="D121" s="7">
        <v>5.2</v>
      </c>
      <c r="E121" s="6">
        <f t="shared" si="4"/>
        <v>22.880000000000003</v>
      </c>
      <c r="F121" s="8" t="s">
        <v>1</v>
      </c>
      <c r="G121" s="5"/>
      <c r="H121" s="5"/>
      <c r="I121" s="5"/>
      <c r="J121" s="119"/>
    </row>
    <row r="122" spans="1:10" ht="15">
      <c r="A122" s="118"/>
      <c r="B122" s="5" t="s">
        <v>116</v>
      </c>
      <c r="C122" s="7">
        <v>2.2999999999999998</v>
      </c>
      <c r="D122" s="7">
        <v>1.6</v>
      </c>
      <c r="E122" s="6">
        <f t="shared" si="4"/>
        <v>3.6799999999999997</v>
      </c>
      <c r="F122" s="8" t="s">
        <v>1</v>
      </c>
      <c r="G122" s="5"/>
      <c r="H122" s="5"/>
      <c r="I122" s="5"/>
      <c r="J122" s="119"/>
    </row>
    <row r="123" spans="1:10" ht="15">
      <c r="A123" s="118"/>
      <c r="B123" s="5"/>
      <c r="C123" s="5"/>
      <c r="D123" s="5"/>
      <c r="E123" s="113">
        <f>SUM(E119:E122)</f>
        <v>51.5839</v>
      </c>
      <c r="F123" s="114" t="s">
        <v>1</v>
      </c>
      <c r="G123" s="5"/>
      <c r="H123" s="5"/>
      <c r="I123" s="5"/>
      <c r="J123" s="119"/>
    </row>
    <row r="124" spans="1:10">
      <c r="A124" s="118"/>
      <c r="B124" s="5"/>
      <c r="C124" s="5"/>
      <c r="D124" s="5"/>
      <c r="E124" s="5"/>
      <c r="F124" s="5"/>
      <c r="G124" s="5"/>
      <c r="H124" s="5"/>
      <c r="I124" s="5"/>
      <c r="J124" s="119"/>
    </row>
    <row r="125" spans="1:10" ht="42.6" customHeight="1">
      <c r="A125" s="118"/>
      <c r="B125" s="4" t="str">
        <f>PO!A43</f>
        <v>4.2</v>
      </c>
      <c r="C125" s="191" t="str">
        <f>PO!C43</f>
        <v>REVESTIMENTO COM PORCELANATO 60 X 60 CM, EXTRA, ASSENTADO COM ARGAMASSA PRÉ-FABRICADA, INCLUSIVE REJUNTAMENTO</v>
      </c>
      <c r="D125" s="191"/>
      <c r="E125" s="191"/>
      <c r="F125" s="191"/>
      <c r="G125" s="191"/>
      <c r="H125" s="191"/>
      <c r="I125" s="191"/>
      <c r="J125" s="119"/>
    </row>
    <row r="126" spans="1:10" ht="15">
      <c r="A126" s="118"/>
      <c r="B126" s="16" t="s">
        <v>117</v>
      </c>
      <c r="C126" s="113">
        <f>E123</f>
        <v>51.5839</v>
      </c>
      <c r="D126" s="113" t="s">
        <v>1</v>
      </c>
      <c r="E126" s="11"/>
      <c r="F126" s="11"/>
      <c r="G126" s="45"/>
      <c r="H126" s="45"/>
      <c r="I126" s="45"/>
      <c r="J126" s="119"/>
    </row>
    <row r="127" spans="1:10">
      <c r="A127" s="118"/>
      <c r="B127" s="5"/>
      <c r="C127" s="11"/>
      <c r="D127" s="11"/>
      <c r="E127" s="11"/>
      <c r="F127" s="11"/>
      <c r="G127" s="5"/>
      <c r="H127" s="5"/>
      <c r="I127" s="5"/>
      <c r="J127" s="119"/>
    </row>
    <row r="128" spans="1:10" ht="15">
      <c r="A128" s="118"/>
      <c r="B128" s="4" t="str">
        <f>PO!A44</f>
        <v>4.3</v>
      </c>
      <c r="C128" s="191" t="str">
        <f>PO!C44</f>
        <v>RODAPÉ DE PORCELANATO H = 10 CM ***</v>
      </c>
      <c r="D128" s="191"/>
      <c r="E128" s="191"/>
      <c r="F128" s="191"/>
      <c r="G128" s="191"/>
      <c r="H128" s="191"/>
      <c r="I128" s="191"/>
      <c r="J128" s="119"/>
    </row>
    <row r="129" spans="1:10" ht="15">
      <c r="A129" s="118"/>
      <c r="B129" s="5" t="s">
        <v>115</v>
      </c>
      <c r="C129" s="5">
        <v>4.43</v>
      </c>
      <c r="D129" s="5">
        <v>3.73</v>
      </c>
      <c r="E129" s="8">
        <f>(C129+D129)*2</f>
        <v>16.32</v>
      </c>
      <c r="F129" s="8" t="s">
        <v>4</v>
      </c>
      <c r="G129" s="5"/>
      <c r="H129" s="5"/>
      <c r="I129" s="5"/>
      <c r="J129" s="119"/>
    </row>
    <row r="130" spans="1:10" ht="15">
      <c r="A130" s="118"/>
      <c r="B130" s="5" t="s">
        <v>87</v>
      </c>
      <c r="C130" s="7">
        <v>0.8</v>
      </c>
      <c r="D130" s="5"/>
      <c r="E130" s="114">
        <f>E129-C130</f>
        <v>15.52</v>
      </c>
      <c r="F130" s="114" t="s">
        <v>4</v>
      </c>
      <c r="G130" s="5"/>
      <c r="H130" s="5"/>
      <c r="I130" s="5"/>
      <c r="J130" s="119"/>
    </row>
    <row r="131" spans="1:10">
      <c r="A131" s="118"/>
      <c r="B131" s="5"/>
      <c r="C131" s="7"/>
      <c r="D131" s="5"/>
      <c r="E131" s="5"/>
      <c r="F131" s="5"/>
      <c r="G131" s="5"/>
      <c r="H131" s="5"/>
      <c r="I131" s="5"/>
      <c r="J131" s="119"/>
    </row>
    <row r="132" spans="1:10">
      <c r="A132" s="118"/>
      <c r="B132" s="5" t="s">
        <v>118</v>
      </c>
      <c r="C132" s="7">
        <v>2.5</v>
      </c>
      <c r="D132" s="7">
        <v>3.4</v>
      </c>
      <c r="E132" s="5">
        <v>6.9</v>
      </c>
      <c r="F132" s="5"/>
      <c r="G132" s="5"/>
      <c r="H132" s="5"/>
      <c r="I132" s="5"/>
      <c r="J132" s="119"/>
    </row>
    <row r="133" spans="1:10" ht="15">
      <c r="A133" s="118"/>
      <c r="B133" s="5"/>
      <c r="C133" s="7">
        <v>4.4000000000000004</v>
      </c>
      <c r="D133" s="7">
        <v>1.8</v>
      </c>
      <c r="E133" s="5">
        <v>5.2</v>
      </c>
      <c r="F133" s="8">
        <f>SUM(C132:E133)</f>
        <v>24.200000000000003</v>
      </c>
      <c r="G133" s="8" t="s">
        <v>4</v>
      </c>
      <c r="H133" s="5"/>
      <c r="I133" s="5"/>
      <c r="J133" s="119"/>
    </row>
    <row r="134" spans="1:10" ht="15">
      <c r="A134" s="118"/>
      <c r="B134" s="5" t="s">
        <v>87</v>
      </c>
      <c r="C134" s="7">
        <v>0.8</v>
      </c>
      <c r="D134" s="7"/>
      <c r="E134" s="5"/>
      <c r="F134" s="114">
        <f>F133-C134</f>
        <v>23.400000000000002</v>
      </c>
      <c r="G134" s="114" t="s">
        <v>4</v>
      </c>
      <c r="H134" s="5"/>
      <c r="I134" s="5"/>
      <c r="J134" s="119"/>
    </row>
    <row r="135" spans="1:10" ht="15">
      <c r="A135" s="118"/>
      <c r="B135" s="5" t="s">
        <v>116</v>
      </c>
      <c r="C135" s="7">
        <v>2.2999999999999998</v>
      </c>
      <c r="D135" s="7">
        <v>1.6</v>
      </c>
      <c r="E135" s="8">
        <f>(C135+D135)*2</f>
        <v>7.8</v>
      </c>
      <c r="F135" s="8" t="s">
        <v>4</v>
      </c>
      <c r="G135" s="5"/>
      <c r="H135" s="5"/>
      <c r="I135" s="5"/>
      <c r="J135" s="119"/>
    </row>
    <row r="136" spans="1:10" ht="15">
      <c r="A136" s="118"/>
      <c r="B136" s="5" t="s">
        <v>87</v>
      </c>
      <c r="C136" s="7">
        <v>0.8</v>
      </c>
      <c r="D136" s="7">
        <v>0.8</v>
      </c>
      <c r="E136" s="114">
        <f>E135-C136-D136</f>
        <v>6.2</v>
      </c>
      <c r="F136" s="114" t="s">
        <v>4</v>
      </c>
      <c r="G136" s="5"/>
      <c r="H136" s="5"/>
      <c r="I136" s="5"/>
      <c r="J136" s="119"/>
    </row>
    <row r="137" spans="1:10">
      <c r="A137" s="118"/>
      <c r="B137" s="5"/>
      <c r="C137" s="5"/>
      <c r="D137" s="5"/>
      <c r="E137" s="5"/>
      <c r="F137" s="5"/>
      <c r="G137" s="5"/>
      <c r="H137" s="5"/>
      <c r="I137" s="5"/>
      <c r="J137" s="119"/>
    </row>
    <row r="138" spans="1:10" ht="15">
      <c r="A138" s="118"/>
      <c r="B138" s="5"/>
      <c r="C138" s="5"/>
      <c r="D138" s="5" t="s">
        <v>119</v>
      </c>
      <c r="E138" s="114">
        <f>E130+F134+E136</f>
        <v>45.120000000000005</v>
      </c>
      <c r="F138" s="114" t="s">
        <v>4</v>
      </c>
      <c r="G138" s="5"/>
      <c r="H138" s="5"/>
      <c r="I138" s="5"/>
      <c r="J138" s="119"/>
    </row>
    <row r="139" spans="1:10">
      <c r="A139" s="118"/>
      <c r="B139" s="5"/>
      <c r="C139" s="5"/>
      <c r="D139" s="5"/>
      <c r="E139" s="5"/>
      <c r="F139" s="5"/>
      <c r="G139" s="5"/>
      <c r="H139" s="5"/>
      <c r="I139" s="5"/>
      <c r="J139" s="119"/>
    </row>
    <row r="140" spans="1:10" ht="15">
      <c r="A140" s="118"/>
      <c r="B140" s="112" t="str">
        <f>PO!A46</f>
        <v>5.</v>
      </c>
      <c r="C140" s="192" t="str">
        <f>PO!C46</f>
        <v>ESQUADRIAS</v>
      </c>
      <c r="D140" s="192"/>
      <c r="E140" s="192"/>
      <c r="F140" s="192"/>
      <c r="G140" s="192"/>
      <c r="H140" s="192"/>
      <c r="I140" s="192"/>
      <c r="J140" s="119"/>
    </row>
    <row r="141" spans="1:10" s="2" customFormat="1" ht="15">
      <c r="A141" s="120"/>
      <c r="B141" s="21"/>
      <c r="C141" s="22"/>
      <c r="D141" s="22"/>
      <c r="E141" s="22"/>
      <c r="F141" s="22"/>
      <c r="G141" s="22"/>
      <c r="H141" s="22"/>
      <c r="I141" s="22"/>
      <c r="J141" s="121"/>
    </row>
    <row r="142" spans="1:10" ht="43.15" customHeight="1">
      <c r="A142" s="118"/>
      <c r="B142" s="4" t="str">
        <f>PO!A47</f>
        <v>5.1</v>
      </c>
      <c r="C142" s="200" t="str">
        <f>PO!C47</f>
        <v>PORTA DE ABRIR, MADEIRA DE LEI PRANCHETA PARA PINTURA, COMPLETA, 80 X 210 CM,COM FERRAGENS EM FERRO LATONADO</v>
      </c>
      <c r="D142" s="200"/>
      <c r="E142" s="200"/>
      <c r="F142" s="200"/>
      <c r="G142" s="200"/>
      <c r="H142" s="200"/>
      <c r="I142" s="200"/>
      <c r="J142" s="119"/>
    </row>
    <row r="143" spans="1:10" ht="15">
      <c r="A143" s="118"/>
      <c r="B143" s="5" t="s">
        <v>118</v>
      </c>
      <c r="C143" s="114">
        <v>1</v>
      </c>
      <c r="D143" s="114" t="s">
        <v>3</v>
      </c>
      <c r="E143" s="3"/>
      <c r="F143" s="3"/>
      <c r="G143" s="3"/>
      <c r="H143" s="3"/>
      <c r="I143" s="3"/>
      <c r="J143" s="119"/>
    </row>
    <row r="144" spans="1:10">
      <c r="A144" s="118"/>
      <c r="B144" s="5"/>
      <c r="C144" s="5"/>
      <c r="D144" s="5"/>
      <c r="E144" s="5"/>
      <c r="F144" s="5"/>
      <c r="G144" s="5"/>
      <c r="H144" s="5"/>
      <c r="I144" s="5"/>
      <c r="J144" s="119"/>
    </row>
    <row r="145" spans="1:10" ht="43.9" customHeight="1">
      <c r="A145" s="118"/>
      <c r="B145" s="4" t="str">
        <f>PO!A48</f>
        <v>5.2</v>
      </c>
      <c r="C145" s="191" t="str">
        <f>PO!C48</f>
        <v>PORTA METÁLICA 80X210CM, INCLUINDO FECHADURA TIPO EXTERNA E FERRAGENS, COMPLETA</v>
      </c>
      <c r="D145" s="191"/>
      <c r="E145" s="191"/>
      <c r="F145" s="191"/>
      <c r="G145" s="191"/>
      <c r="H145" s="191"/>
      <c r="I145" s="191"/>
      <c r="J145" s="119"/>
    </row>
    <row r="146" spans="1:10" ht="15">
      <c r="A146" s="118"/>
      <c r="B146" s="5" t="s">
        <v>115</v>
      </c>
      <c r="C146" s="114">
        <v>1</v>
      </c>
      <c r="D146" s="114" t="s">
        <v>3</v>
      </c>
      <c r="E146" s="5"/>
      <c r="F146" s="5"/>
      <c r="G146" s="5"/>
      <c r="H146" s="5"/>
      <c r="I146" s="5"/>
      <c r="J146" s="119"/>
    </row>
    <row r="147" spans="1:10" s="2" customFormat="1" ht="15">
      <c r="A147" s="120"/>
      <c r="B147" s="9"/>
      <c r="C147" s="3"/>
      <c r="D147" s="3"/>
      <c r="E147" s="9"/>
      <c r="F147" s="9"/>
      <c r="G147" s="9"/>
      <c r="H147" s="9"/>
      <c r="I147" s="9"/>
      <c r="J147" s="121"/>
    </row>
    <row r="148" spans="1:10" s="2" customFormat="1" ht="32.450000000000003" customHeight="1">
      <c r="A148" s="120"/>
      <c r="B148" s="4" t="str">
        <f>PO!A49</f>
        <v>5.3</v>
      </c>
      <c r="C148" s="191" t="str">
        <f>PO!C49</f>
        <v>GRADE TUBO FERRO GALVANIZADO 1 1/2", INCLUSIVE PORTÃO DE CORRER DO MESMO MATERIAL</v>
      </c>
      <c r="D148" s="191"/>
      <c r="E148" s="191"/>
      <c r="F148" s="191"/>
      <c r="G148" s="191"/>
      <c r="H148" s="191"/>
      <c r="I148" s="191"/>
      <c r="J148" s="121"/>
    </row>
    <row r="149" spans="1:10" s="2" customFormat="1">
      <c r="A149" s="120"/>
      <c r="B149" s="9" t="s">
        <v>134</v>
      </c>
      <c r="C149" s="11">
        <v>2.2000000000000002</v>
      </c>
      <c r="D149" s="11" t="s">
        <v>135</v>
      </c>
      <c r="E149" s="11"/>
      <c r="F149" s="11"/>
      <c r="G149" s="11"/>
      <c r="H149" s="11"/>
      <c r="I149" s="11"/>
      <c r="J149" s="121"/>
    </row>
    <row r="150" spans="1:10" s="2" customFormat="1">
      <c r="A150" s="120"/>
      <c r="B150" s="9"/>
      <c r="C150" s="11">
        <v>2.5</v>
      </c>
      <c r="D150" s="11" t="s">
        <v>136</v>
      </c>
      <c r="E150" s="11"/>
      <c r="F150" s="11"/>
      <c r="G150" s="11"/>
      <c r="H150" s="11"/>
      <c r="I150" s="11"/>
      <c r="J150" s="121"/>
    </row>
    <row r="151" spans="1:10" s="2" customFormat="1">
      <c r="A151" s="120"/>
      <c r="B151" s="9"/>
      <c r="C151" s="11">
        <v>3</v>
      </c>
      <c r="D151" s="11" t="s">
        <v>137</v>
      </c>
      <c r="E151" s="11"/>
      <c r="F151" s="11"/>
      <c r="G151" s="11"/>
      <c r="H151" s="11"/>
      <c r="I151" s="11"/>
      <c r="J151" s="121"/>
    </row>
    <row r="152" spans="1:10" s="2" customFormat="1" ht="15">
      <c r="A152" s="120"/>
      <c r="B152" s="9"/>
      <c r="C152" s="10">
        <f>(C149+C150)*C151</f>
        <v>14.100000000000001</v>
      </c>
      <c r="D152" s="10" t="s">
        <v>1</v>
      </c>
      <c r="E152" s="11"/>
      <c r="F152" s="11"/>
      <c r="G152" s="11"/>
      <c r="H152" s="11"/>
      <c r="I152" s="11"/>
      <c r="J152" s="121"/>
    </row>
    <row r="153" spans="1:10" s="2" customFormat="1">
      <c r="A153" s="120"/>
      <c r="B153" s="9" t="s">
        <v>112</v>
      </c>
      <c r="C153" s="11">
        <v>2.5</v>
      </c>
      <c r="D153" s="11" t="s">
        <v>136</v>
      </c>
      <c r="E153" s="11"/>
      <c r="F153" s="11"/>
      <c r="G153" s="11"/>
      <c r="H153" s="11"/>
      <c r="I153" s="11"/>
      <c r="J153" s="121"/>
    </row>
    <row r="154" spans="1:10" s="2" customFormat="1">
      <c r="A154" s="120"/>
      <c r="B154" s="9"/>
      <c r="C154" s="11">
        <v>3</v>
      </c>
      <c r="D154" s="11" t="s">
        <v>137</v>
      </c>
      <c r="E154" s="11"/>
      <c r="F154" s="11"/>
      <c r="G154" s="11"/>
      <c r="H154" s="11"/>
      <c r="I154" s="11"/>
      <c r="J154" s="121"/>
    </row>
    <row r="155" spans="1:10" s="2" customFormat="1" ht="15">
      <c r="A155" s="120"/>
      <c r="B155" s="9"/>
      <c r="C155" s="10">
        <f>C153*C154</f>
        <v>7.5</v>
      </c>
      <c r="D155" s="10" t="s">
        <v>1</v>
      </c>
      <c r="E155" s="11"/>
      <c r="F155" s="11"/>
      <c r="G155" s="11"/>
      <c r="H155" s="11"/>
      <c r="I155" s="11"/>
      <c r="J155" s="121"/>
    </row>
    <row r="156" spans="1:10" s="2" customFormat="1" ht="15">
      <c r="A156" s="120"/>
      <c r="B156" s="9"/>
      <c r="C156" s="113">
        <f>C152+C155</f>
        <v>21.6</v>
      </c>
      <c r="D156" s="113" t="s">
        <v>1</v>
      </c>
      <c r="E156" s="11"/>
      <c r="F156" s="11"/>
      <c r="G156" s="11"/>
      <c r="H156" s="11"/>
      <c r="I156" s="11"/>
      <c r="J156" s="121"/>
    </row>
    <row r="157" spans="1:10">
      <c r="A157" s="118"/>
      <c r="B157" s="5"/>
      <c r="C157" s="5"/>
      <c r="D157" s="5"/>
      <c r="E157" s="5"/>
      <c r="F157" s="5"/>
      <c r="G157" s="5"/>
      <c r="H157" s="5"/>
      <c r="I157" s="5"/>
      <c r="J157" s="119"/>
    </row>
    <row r="158" spans="1:10" ht="15">
      <c r="A158" s="118"/>
      <c r="B158" s="112" t="str">
        <f>PO!A51</f>
        <v>6.</v>
      </c>
      <c r="C158" s="192" t="str">
        <f>PO!C51</f>
        <v>RAMPA E PASSEIOS</v>
      </c>
      <c r="D158" s="192"/>
      <c r="E158" s="192"/>
      <c r="F158" s="192"/>
      <c r="G158" s="192"/>
      <c r="H158" s="192"/>
      <c r="I158" s="192"/>
      <c r="J158" s="119"/>
    </row>
    <row r="159" spans="1:10" s="2" customFormat="1" ht="15">
      <c r="A159" s="120"/>
      <c r="B159" s="21"/>
      <c r="C159" s="22"/>
      <c r="D159" s="22"/>
      <c r="E159" s="22"/>
      <c r="F159" s="22"/>
      <c r="G159" s="22"/>
      <c r="H159" s="22"/>
      <c r="I159" s="22"/>
      <c r="J159" s="121"/>
    </row>
    <row r="160" spans="1:10" s="2" customFormat="1" ht="39.6" customHeight="1">
      <c r="A160" s="120"/>
      <c r="B160" s="4" t="str">
        <f>PO!A52</f>
        <v>6.1</v>
      </c>
      <c r="C160" s="191" t="str">
        <f>PO!C52</f>
        <v>CHAPISCO COM ARGAMASSA, TRAÇO 1:3 (CIMENTOEAREIA), ESP.5MM, APLICADO EM ALVENARIA COM PENEIRA, PREPARO MECÂNICO</v>
      </c>
      <c r="D160" s="191"/>
      <c r="E160" s="191"/>
      <c r="F160" s="191"/>
      <c r="G160" s="191"/>
      <c r="H160" s="191"/>
      <c r="I160" s="191"/>
      <c r="J160" s="121"/>
    </row>
    <row r="161" spans="1:10" s="2" customFormat="1">
      <c r="A161" s="120"/>
      <c r="B161" s="9" t="s">
        <v>125</v>
      </c>
      <c r="C161" s="19">
        <v>4.4000000000000004</v>
      </c>
      <c r="D161" s="20">
        <v>5.96</v>
      </c>
      <c r="E161" s="9" t="s">
        <v>224</v>
      </c>
      <c r="F161" s="9"/>
      <c r="G161" s="9"/>
      <c r="H161" s="9"/>
      <c r="I161" s="9"/>
      <c r="J161" s="121"/>
    </row>
    <row r="162" spans="1:10" s="2" customFormat="1">
      <c r="A162" s="120"/>
      <c r="B162" s="9" t="s">
        <v>108</v>
      </c>
      <c r="C162" s="19">
        <v>0.7</v>
      </c>
      <c r="D162" s="20" t="s">
        <v>4</v>
      </c>
      <c r="E162" s="9"/>
      <c r="F162" s="9"/>
      <c r="G162" s="9"/>
      <c r="H162" s="9"/>
      <c r="I162" s="9"/>
      <c r="J162" s="121"/>
    </row>
    <row r="163" spans="1:10" s="2" customFormat="1" ht="15">
      <c r="A163" s="120"/>
      <c r="B163" s="9"/>
      <c r="C163" s="115">
        <f>(C161+D161)*C162</f>
        <v>7.2519999999999989</v>
      </c>
      <c r="D163" s="116" t="s">
        <v>1</v>
      </c>
      <c r="E163" s="9"/>
      <c r="F163" s="9"/>
      <c r="G163" s="9"/>
      <c r="H163" s="9"/>
      <c r="I163" s="9"/>
      <c r="J163" s="121"/>
    </row>
    <row r="164" spans="1:10" s="2" customFormat="1">
      <c r="A164" s="120"/>
      <c r="B164" s="9"/>
      <c r="C164" s="19"/>
      <c r="D164" s="20"/>
      <c r="E164" s="9"/>
      <c r="F164" s="9"/>
      <c r="G164" s="9"/>
      <c r="H164" s="9"/>
      <c r="I164" s="9"/>
      <c r="J164" s="121"/>
    </row>
    <row r="165" spans="1:10" s="2" customFormat="1" ht="30" customHeight="1">
      <c r="A165" s="120"/>
      <c r="B165" s="4" t="str">
        <f>PO!A53</f>
        <v>6.2</v>
      </c>
      <c r="C165" s="191" t="str">
        <f>PO!C53</f>
        <v>EMBOÇO COM ARGAMASSA, TRAÇO 1:6 (CIMENTO E AREIA), ESP.20MM, APLICAÇÃO MANUAL, PREPARO MECÂNICO</v>
      </c>
      <c r="D165" s="191"/>
      <c r="E165" s="191"/>
      <c r="F165" s="191"/>
      <c r="G165" s="191"/>
      <c r="H165" s="191"/>
      <c r="I165" s="191"/>
      <c r="J165" s="121"/>
    </row>
    <row r="166" spans="1:10" s="2" customFormat="1" ht="15">
      <c r="A166" s="120"/>
      <c r="B166" s="9" t="s">
        <v>245</v>
      </c>
      <c r="C166" s="115">
        <f>C163</f>
        <v>7.2519999999999989</v>
      </c>
      <c r="D166" s="116" t="s">
        <v>1</v>
      </c>
      <c r="E166" s="9"/>
      <c r="F166" s="9"/>
      <c r="G166" s="9"/>
      <c r="H166" s="9"/>
      <c r="I166" s="9"/>
      <c r="J166" s="121"/>
    </row>
    <row r="167" spans="1:10" s="2" customFormat="1" ht="15">
      <c r="A167" s="120"/>
      <c r="B167" s="9"/>
      <c r="C167" s="17"/>
      <c r="D167" s="18"/>
      <c r="E167" s="9"/>
      <c r="F167" s="9"/>
      <c r="G167" s="9"/>
      <c r="H167" s="9"/>
      <c r="I167" s="9"/>
      <c r="J167" s="121"/>
    </row>
    <row r="168" spans="1:10" s="2" customFormat="1" ht="27" customHeight="1">
      <c r="A168" s="120"/>
      <c r="B168" s="4" t="str">
        <f>PO!A54</f>
        <v>6.3</v>
      </c>
      <c r="C168" s="191" t="str">
        <f>PO!C54</f>
        <v>CONTRAPISO DESEMPENADO COM ARGAMASSA, TRAÇO 1:3 (CIMENTO E AREIA), ESP. 20MM</v>
      </c>
      <c r="D168" s="191"/>
      <c r="E168" s="191"/>
      <c r="F168" s="191"/>
      <c r="G168" s="191"/>
      <c r="H168" s="191"/>
      <c r="I168" s="191"/>
      <c r="J168" s="121"/>
    </row>
    <row r="169" spans="1:10" s="2" customFormat="1" ht="13.15" customHeight="1">
      <c r="A169" s="120"/>
      <c r="B169" s="9" t="s">
        <v>125</v>
      </c>
      <c r="C169" s="8">
        <v>22.79</v>
      </c>
      <c r="D169" s="8" t="s">
        <v>126</v>
      </c>
      <c r="E169" s="45"/>
      <c r="F169" s="45"/>
      <c r="G169" s="45"/>
      <c r="H169" s="45"/>
      <c r="I169" s="45"/>
      <c r="J169" s="121"/>
    </row>
    <row r="170" spans="1:10" s="2" customFormat="1" ht="15">
      <c r="A170" s="120"/>
      <c r="B170" s="9" t="s">
        <v>81</v>
      </c>
      <c r="C170" s="113">
        <f>C169</f>
        <v>22.79</v>
      </c>
      <c r="D170" s="113" t="s">
        <v>1</v>
      </c>
      <c r="E170" s="10"/>
      <c r="F170" s="3"/>
      <c r="G170" s="9"/>
      <c r="H170" s="9"/>
      <c r="I170" s="9"/>
      <c r="J170" s="121"/>
    </row>
    <row r="171" spans="1:10" ht="13.9" customHeight="1">
      <c r="A171" s="118"/>
      <c r="B171" s="5"/>
      <c r="C171" s="5"/>
      <c r="D171" s="5"/>
      <c r="E171" s="5"/>
      <c r="F171" s="5"/>
      <c r="G171" s="5"/>
      <c r="H171" s="5"/>
      <c r="I171" s="5"/>
      <c r="J171" s="119"/>
    </row>
    <row r="172" spans="1:10" ht="46.15" customHeight="1">
      <c r="A172" s="118"/>
      <c r="B172" s="4" t="str">
        <f>PO!A55</f>
        <v>6.4</v>
      </c>
      <c r="C172" s="191" t="str">
        <f>PO!C55</f>
        <v>REVESTIMENTO COM LADRILHO HIDRÁULICO APLICADO EM PISO (20X20CM) COM JUNTA SECA, COM DUAS (2) CORES, ASSENTAMENTO COM ARGAMASSA INDUSTRIALIZADA</v>
      </c>
      <c r="D172" s="191"/>
      <c r="E172" s="191"/>
      <c r="F172" s="191"/>
      <c r="G172" s="191"/>
      <c r="H172" s="191"/>
      <c r="I172" s="191"/>
      <c r="J172" s="119"/>
    </row>
    <row r="173" spans="1:10" ht="15">
      <c r="A173" s="118"/>
      <c r="B173" s="5" t="s">
        <v>125</v>
      </c>
      <c r="C173" s="3">
        <v>22.79</v>
      </c>
      <c r="D173" s="3" t="s">
        <v>126</v>
      </c>
      <c r="E173" s="5"/>
      <c r="F173" s="5"/>
      <c r="G173" s="5"/>
      <c r="H173" s="5"/>
      <c r="I173" s="5"/>
      <c r="J173" s="119"/>
    </row>
    <row r="174" spans="1:10" s="2" customFormat="1" ht="15">
      <c r="A174" s="120"/>
      <c r="B174" s="9"/>
      <c r="C174" s="11"/>
      <c r="D174" s="11" t="s">
        <v>119</v>
      </c>
      <c r="E174" s="113">
        <f>C173</f>
        <v>22.79</v>
      </c>
      <c r="F174" s="114" t="s">
        <v>1</v>
      </c>
      <c r="G174" s="9"/>
      <c r="H174" s="9"/>
      <c r="I174" s="9"/>
      <c r="J174" s="121"/>
    </row>
    <row r="175" spans="1:10">
      <c r="A175" s="118"/>
      <c r="B175" s="5"/>
      <c r="C175" s="5"/>
      <c r="D175" s="5"/>
      <c r="E175" s="5"/>
      <c r="F175" s="5"/>
      <c r="G175" s="5"/>
      <c r="H175" s="5"/>
      <c r="I175" s="5"/>
      <c r="J175" s="119"/>
    </row>
    <row r="176" spans="1:10" ht="44.45" customHeight="1">
      <c r="A176" s="118"/>
      <c r="B176" s="4" t="str">
        <f>PO!A56</f>
        <v>6.5</v>
      </c>
      <c r="C176" s="191" t="str">
        <f>PO!C56</f>
        <v>GUARDA-CORPO EM AÇO INOX D=1 1/2", COM SUBDIVISÕES EM TUBO DE AÇO INOX D=1/2", H=1,05M - COM CORRIMÃO DUPLO DE TUBO DE AÇO INOX D = 1 1/2"</v>
      </c>
      <c r="D176" s="191"/>
      <c r="E176" s="191"/>
      <c r="F176" s="191"/>
      <c r="G176" s="191"/>
      <c r="H176" s="191"/>
      <c r="I176" s="191"/>
      <c r="J176" s="119"/>
    </row>
    <row r="177" spans="1:10" ht="15">
      <c r="A177" s="118"/>
      <c r="B177" s="5" t="s">
        <v>125</v>
      </c>
      <c r="C177" s="5">
        <v>7.68</v>
      </c>
      <c r="D177" s="5">
        <v>4.43</v>
      </c>
      <c r="E177" s="5">
        <v>4.2300000000000004</v>
      </c>
      <c r="F177" s="3">
        <f>SUM(C177:E177)</f>
        <v>16.34</v>
      </c>
      <c r="G177" s="3" t="s">
        <v>4</v>
      </c>
      <c r="H177" s="5"/>
      <c r="I177" s="5"/>
      <c r="J177" s="119"/>
    </row>
    <row r="178" spans="1:10" ht="15">
      <c r="A178" s="118"/>
      <c r="B178" s="5" t="s">
        <v>81</v>
      </c>
      <c r="C178" s="114">
        <f>F177</f>
        <v>16.34</v>
      </c>
      <c r="D178" s="114" t="s">
        <v>4</v>
      </c>
      <c r="E178" s="5"/>
      <c r="F178" s="3"/>
      <c r="G178" s="3"/>
      <c r="H178" s="5"/>
      <c r="I178" s="5"/>
      <c r="J178" s="119"/>
    </row>
    <row r="179" spans="1:10">
      <c r="A179" s="118"/>
      <c r="B179" s="5"/>
      <c r="C179" s="5"/>
      <c r="D179" s="5"/>
      <c r="E179" s="5"/>
      <c r="F179" s="5"/>
      <c r="G179" s="5"/>
      <c r="H179" s="5"/>
      <c r="I179" s="5"/>
      <c r="J179" s="119"/>
    </row>
    <row r="180" spans="1:10" ht="33.6" customHeight="1">
      <c r="A180" s="118"/>
      <c r="B180" s="4" t="str">
        <f>PO!A57</f>
        <v>6.6</v>
      </c>
      <c r="C180" s="191" t="str">
        <f>PO!C57</f>
        <v>CORRIMÃO DUPLO EM TUBO DE AÇO INOX D=1 1/2" - FIXADO EM ALVENARIA</v>
      </c>
      <c r="D180" s="191"/>
      <c r="E180" s="191"/>
      <c r="F180" s="191"/>
      <c r="G180" s="191"/>
      <c r="H180" s="191"/>
      <c r="I180" s="191"/>
      <c r="J180" s="119"/>
    </row>
    <row r="181" spans="1:10" ht="15">
      <c r="A181" s="118"/>
      <c r="B181" s="5" t="s">
        <v>125</v>
      </c>
      <c r="C181" s="114">
        <v>4.37</v>
      </c>
      <c r="D181" s="114" t="s">
        <v>4</v>
      </c>
      <c r="E181" s="5"/>
      <c r="F181" s="5"/>
      <c r="G181" s="5"/>
      <c r="H181" s="5"/>
      <c r="I181" s="5"/>
      <c r="J181" s="119"/>
    </row>
    <row r="182" spans="1:10" ht="15">
      <c r="A182" s="118"/>
      <c r="B182" s="5"/>
      <c r="C182" s="3"/>
      <c r="D182" s="3"/>
      <c r="E182" s="5"/>
      <c r="F182" s="5"/>
      <c r="G182" s="5"/>
      <c r="H182" s="5"/>
      <c r="I182" s="5"/>
      <c r="J182" s="119"/>
    </row>
    <row r="183" spans="1:10" ht="31.15" customHeight="1">
      <c r="A183" s="118"/>
      <c r="B183" s="4" t="str">
        <f>PO!A58</f>
        <v>6.7</v>
      </c>
      <c r="C183" s="191" t="str">
        <f>PO!C58</f>
        <v>PASSEIOS DE CONCRETO E = 6 CM, FCK = 10 MPA, JUNTA SECA</v>
      </c>
      <c r="D183" s="191"/>
      <c r="E183" s="191"/>
      <c r="F183" s="191"/>
      <c r="G183" s="191"/>
      <c r="H183" s="191"/>
      <c r="I183" s="191"/>
      <c r="J183" s="119"/>
    </row>
    <row r="184" spans="1:10">
      <c r="A184" s="118"/>
      <c r="B184" s="5" t="s">
        <v>241</v>
      </c>
      <c r="C184" s="11">
        <v>7.26</v>
      </c>
      <c r="D184" s="9" t="s">
        <v>4</v>
      </c>
      <c r="E184" s="5"/>
      <c r="F184" s="5"/>
      <c r="G184" s="5"/>
      <c r="H184" s="5"/>
      <c r="I184" s="5"/>
      <c r="J184" s="119"/>
    </row>
    <row r="185" spans="1:10">
      <c r="A185" s="118"/>
      <c r="B185" s="5"/>
      <c r="C185" s="11">
        <v>2.8</v>
      </c>
      <c r="D185" s="9" t="s">
        <v>4</v>
      </c>
      <c r="E185" s="5"/>
      <c r="F185" s="5"/>
      <c r="G185" s="5"/>
      <c r="H185" s="5"/>
      <c r="I185" s="5"/>
      <c r="J185" s="119"/>
    </row>
    <row r="186" spans="1:10" ht="15">
      <c r="A186" s="118"/>
      <c r="B186" s="5"/>
      <c r="C186" s="10">
        <f>SUM(C184:C185)</f>
        <v>10.059999999999999</v>
      </c>
      <c r="D186" s="3" t="s">
        <v>4</v>
      </c>
      <c r="E186" s="5"/>
      <c r="F186" s="5"/>
      <c r="G186" s="5"/>
      <c r="H186" s="5"/>
      <c r="I186" s="5"/>
      <c r="J186" s="119"/>
    </row>
    <row r="187" spans="1:10" ht="15">
      <c r="A187" s="118"/>
      <c r="B187" s="5" t="s">
        <v>242</v>
      </c>
      <c r="C187" s="10">
        <v>1</v>
      </c>
      <c r="D187" s="3" t="s">
        <v>4</v>
      </c>
      <c r="E187" s="5"/>
      <c r="F187" s="5"/>
      <c r="G187" s="5"/>
      <c r="H187" s="5"/>
      <c r="I187" s="5"/>
      <c r="J187" s="119"/>
    </row>
    <row r="188" spans="1:10" ht="15">
      <c r="A188" s="118"/>
      <c r="B188" s="5" t="s">
        <v>81</v>
      </c>
      <c r="C188" s="114">
        <f>C186*C187</f>
        <v>10.059999999999999</v>
      </c>
      <c r="D188" s="114" t="s">
        <v>4</v>
      </c>
      <c r="E188" s="5"/>
      <c r="F188" s="5"/>
      <c r="G188" s="5"/>
      <c r="H188" s="5"/>
      <c r="I188" s="5"/>
      <c r="J188" s="119"/>
    </row>
    <row r="189" spans="1:10">
      <c r="A189" s="118"/>
      <c r="B189" s="5"/>
      <c r="C189" s="5"/>
      <c r="D189" s="5"/>
      <c r="E189" s="5"/>
      <c r="F189" s="5"/>
      <c r="G189" s="5"/>
      <c r="H189" s="5"/>
      <c r="I189" s="5"/>
      <c r="J189" s="119"/>
    </row>
    <row r="190" spans="1:10" ht="15">
      <c r="A190" s="118"/>
      <c r="B190" s="112" t="str">
        <f>PO!A60</f>
        <v>7.</v>
      </c>
      <c r="C190" s="192" t="str">
        <f>PO!C60</f>
        <v>PINTURA</v>
      </c>
      <c r="D190" s="192"/>
      <c r="E190" s="192"/>
      <c r="F190" s="192"/>
      <c r="G190" s="192"/>
      <c r="H190" s="192"/>
      <c r="I190" s="192"/>
      <c r="J190" s="119"/>
    </row>
    <row r="191" spans="1:10" s="2" customFormat="1" ht="15">
      <c r="A191" s="120"/>
      <c r="B191" s="21"/>
      <c r="C191" s="22"/>
      <c r="D191" s="22"/>
      <c r="E191" s="22"/>
      <c r="F191" s="22"/>
      <c r="G191" s="22"/>
      <c r="H191" s="22"/>
      <c r="I191" s="22"/>
      <c r="J191" s="121"/>
    </row>
    <row r="192" spans="1:10" ht="54" customHeight="1">
      <c r="A192" s="118"/>
      <c r="B192" s="4" t="str">
        <f>PO!A61</f>
        <v>7.1</v>
      </c>
      <c r="C192" s="191" t="str">
        <f>PO!C61</f>
        <v>PREPARAÇÃO PARA EMASSAMENTO OU PINTURA (LÁTEX/ACRÍLICA) EM PAREDE, INCLUSIVE UMA (1) DEMÃO DE SELADOR ACRÍLICO</v>
      </c>
      <c r="D192" s="191"/>
      <c r="E192" s="191"/>
      <c r="F192" s="191"/>
      <c r="G192" s="191"/>
      <c r="H192" s="191"/>
      <c r="I192" s="191"/>
      <c r="J192" s="119"/>
    </row>
    <row r="193" spans="1:10">
      <c r="A193" s="118"/>
      <c r="B193" s="5" t="s">
        <v>115</v>
      </c>
      <c r="C193" s="5">
        <v>3.73</v>
      </c>
      <c r="D193" s="5">
        <v>4.43</v>
      </c>
      <c r="E193" s="5">
        <f>(C193+D193)*2</f>
        <v>16.32</v>
      </c>
      <c r="F193" s="5" t="s">
        <v>88</v>
      </c>
      <c r="G193" s="5"/>
      <c r="H193" s="5"/>
      <c r="I193" s="5"/>
      <c r="J193" s="119"/>
    </row>
    <row r="194" spans="1:10">
      <c r="A194" s="118"/>
      <c r="B194" s="5" t="s">
        <v>108</v>
      </c>
      <c r="C194" s="5">
        <v>2.6</v>
      </c>
      <c r="D194" s="5" t="s">
        <v>4</v>
      </c>
      <c r="E194" s="7">
        <f>E193*C194</f>
        <v>42.432000000000002</v>
      </c>
      <c r="F194" s="5" t="s">
        <v>1</v>
      </c>
      <c r="G194" s="5"/>
      <c r="H194" s="5"/>
      <c r="I194" s="5"/>
      <c r="J194" s="119"/>
    </row>
    <row r="195" spans="1:10">
      <c r="A195" s="118"/>
      <c r="B195" s="5" t="s">
        <v>87</v>
      </c>
      <c r="C195" s="7">
        <v>1.5</v>
      </c>
      <c r="D195" s="7">
        <v>1.2</v>
      </c>
      <c r="E195" s="7">
        <f>C195*D195</f>
        <v>1.7999999999999998</v>
      </c>
      <c r="F195" s="5" t="s">
        <v>1</v>
      </c>
      <c r="G195" s="5"/>
      <c r="H195" s="5"/>
      <c r="I195" s="5"/>
      <c r="J195" s="119"/>
    </row>
    <row r="196" spans="1:10">
      <c r="A196" s="118"/>
      <c r="B196" s="5"/>
      <c r="C196" s="7">
        <v>0.8</v>
      </c>
      <c r="D196" s="7">
        <v>2.1</v>
      </c>
      <c r="E196" s="7">
        <f>C196*D196</f>
        <v>1.6800000000000002</v>
      </c>
      <c r="F196" s="5" t="s">
        <v>1</v>
      </c>
      <c r="G196" s="5"/>
      <c r="H196" s="5"/>
      <c r="I196" s="5"/>
      <c r="J196" s="119"/>
    </row>
    <row r="197" spans="1:10" ht="15">
      <c r="A197" s="118"/>
      <c r="B197" s="5"/>
      <c r="C197" s="5"/>
      <c r="D197" s="5" t="s">
        <v>119</v>
      </c>
      <c r="E197" s="6">
        <f>E194-E195-E196</f>
        <v>38.952000000000005</v>
      </c>
      <c r="F197" s="8" t="s">
        <v>1</v>
      </c>
      <c r="G197" s="5"/>
      <c r="H197" s="5"/>
      <c r="I197" s="5"/>
      <c r="J197" s="119"/>
    </row>
    <row r="198" spans="1:10">
      <c r="A198" s="118"/>
      <c r="B198" s="5" t="s">
        <v>118</v>
      </c>
      <c r="C198" s="5">
        <v>3.4</v>
      </c>
      <c r="D198" s="5">
        <v>6.9</v>
      </c>
      <c r="E198" s="5">
        <v>5.2</v>
      </c>
      <c r="F198" s="5"/>
      <c r="G198" s="5"/>
      <c r="H198" s="5"/>
      <c r="I198" s="5"/>
      <c r="J198" s="119"/>
    </row>
    <row r="199" spans="1:10">
      <c r="A199" s="118"/>
      <c r="B199" s="5"/>
      <c r="C199" s="5">
        <v>4.4000000000000004</v>
      </c>
      <c r="D199" s="5">
        <v>1.8</v>
      </c>
      <c r="E199" s="5">
        <v>2.5</v>
      </c>
      <c r="F199" s="5">
        <f>SUM(C198:E199)</f>
        <v>24.2</v>
      </c>
      <c r="G199" s="5" t="s">
        <v>88</v>
      </c>
      <c r="H199" s="5"/>
      <c r="I199" s="5"/>
      <c r="J199" s="119"/>
    </row>
    <row r="200" spans="1:10">
      <c r="A200" s="118"/>
      <c r="B200" s="5" t="s">
        <v>108</v>
      </c>
      <c r="C200" s="5">
        <v>2.6</v>
      </c>
      <c r="D200" s="5" t="s">
        <v>4</v>
      </c>
      <c r="E200" s="5"/>
      <c r="F200" s="5">
        <f>F199*C200</f>
        <v>62.92</v>
      </c>
      <c r="G200" s="5" t="s">
        <v>1</v>
      </c>
      <c r="H200" s="5"/>
      <c r="I200" s="5"/>
      <c r="J200" s="119"/>
    </row>
    <row r="201" spans="1:10">
      <c r="A201" s="118"/>
      <c r="B201" s="5" t="s">
        <v>87</v>
      </c>
      <c r="C201" s="7">
        <v>1.5</v>
      </c>
      <c r="D201" s="7">
        <v>1.2</v>
      </c>
      <c r="E201" s="7">
        <f>C201*D201</f>
        <v>1.7999999999999998</v>
      </c>
      <c r="F201" s="7" t="s">
        <v>1</v>
      </c>
      <c r="G201" s="7"/>
      <c r="H201" s="5"/>
      <c r="I201" s="5"/>
      <c r="J201" s="119"/>
    </row>
    <row r="202" spans="1:10">
      <c r="A202" s="118"/>
      <c r="B202" s="5"/>
      <c r="C202" s="7">
        <v>1.5</v>
      </c>
      <c r="D202" s="7">
        <v>1.2</v>
      </c>
      <c r="E202" s="7">
        <f t="shared" ref="E202:E203" si="5">C202*D202</f>
        <v>1.7999999999999998</v>
      </c>
      <c r="F202" s="7" t="s">
        <v>1</v>
      </c>
      <c r="G202" s="7"/>
      <c r="H202" s="5"/>
      <c r="I202" s="5"/>
      <c r="J202" s="119"/>
    </row>
    <row r="203" spans="1:10">
      <c r="A203" s="118"/>
      <c r="B203" s="5"/>
      <c r="C203" s="7">
        <v>0.8</v>
      </c>
      <c r="D203" s="7">
        <v>2.1</v>
      </c>
      <c r="E203" s="7">
        <f t="shared" si="5"/>
        <v>1.6800000000000002</v>
      </c>
      <c r="F203" s="7" t="s">
        <v>1</v>
      </c>
      <c r="G203" s="7"/>
      <c r="H203" s="5"/>
      <c r="I203" s="5"/>
      <c r="J203" s="119"/>
    </row>
    <row r="204" spans="1:10" ht="15">
      <c r="A204" s="118"/>
      <c r="B204" s="5"/>
      <c r="C204" s="7"/>
      <c r="D204" s="7" t="s">
        <v>119</v>
      </c>
      <c r="E204" s="6">
        <f>F200-SUM(E201:E203)</f>
        <v>57.64</v>
      </c>
      <c r="F204" s="6" t="s">
        <v>1</v>
      </c>
      <c r="G204" s="7"/>
      <c r="H204" s="5"/>
      <c r="I204" s="5"/>
      <c r="J204" s="119"/>
    </row>
    <row r="205" spans="1:10">
      <c r="A205" s="118"/>
      <c r="B205" s="5" t="s">
        <v>116</v>
      </c>
      <c r="C205" s="7">
        <v>2.2999999999999998</v>
      </c>
      <c r="D205" s="7">
        <v>1.6</v>
      </c>
      <c r="E205" s="7">
        <f>(C205+D205)*2</f>
        <v>7.8</v>
      </c>
      <c r="F205" s="7" t="s">
        <v>88</v>
      </c>
      <c r="G205" s="7"/>
      <c r="H205" s="5"/>
      <c r="I205" s="5"/>
      <c r="J205" s="119"/>
    </row>
    <row r="206" spans="1:10" ht="15">
      <c r="A206" s="118"/>
      <c r="B206" s="5" t="s">
        <v>108</v>
      </c>
      <c r="C206" s="7">
        <v>2.6</v>
      </c>
      <c r="D206" s="7"/>
      <c r="E206" s="6">
        <f>E205*C206</f>
        <v>20.28</v>
      </c>
      <c r="F206" s="6" t="s">
        <v>1</v>
      </c>
      <c r="G206" s="7"/>
      <c r="H206" s="5"/>
      <c r="I206" s="5"/>
      <c r="J206" s="119"/>
    </row>
    <row r="207" spans="1:10">
      <c r="A207" s="118"/>
      <c r="B207" s="5" t="s">
        <v>87</v>
      </c>
      <c r="C207" s="7">
        <v>0.8</v>
      </c>
      <c r="D207" s="7">
        <v>2.1</v>
      </c>
      <c r="E207" s="7">
        <f>C207*D207</f>
        <v>1.6800000000000002</v>
      </c>
      <c r="F207" s="7" t="s">
        <v>1</v>
      </c>
      <c r="G207" s="7"/>
      <c r="H207" s="5"/>
      <c r="I207" s="5"/>
      <c r="J207" s="119"/>
    </row>
    <row r="208" spans="1:10">
      <c r="A208" s="118"/>
      <c r="B208" s="5"/>
      <c r="C208" s="7">
        <v>0.8</v>
      </c>
      <c r="D208" s="7">
        <v>2.1</v>
      </c>
      <c r="E208" s="7">
        <f>C208*D208</f>
        <v>1.6800000000000002</v>
      </c>
      <c r="F208" s="7" t="s">
        <v>1</v>
      </c>
      <c r="G208" s="7"/>
      <c r="H208" s="5"/>
      <c r="I208" s="5"/>
      <c r="J208" s="119"/>
    </row>
    <row r="209" spans="1:10" ht="15">
      <c r="A209" s="118"/>
      <c r="B209" s="5"/>
      <c r="C209" s="7"/>
      <c r="D209" s="7" t="s">
        <v>119</v>
      </c>
      <c r="E209" s="6">
        <f>E206-E207-E208</f>
        <v>16.920000000000002</v>
      </c>
      <c r="F209" s="6" t="s">
        <v>1</v>
      </c>
      <c r="G209" s="7"/>
      <c r="H209" s="5"/>
      <c r="I209" s="5"/>
      <c r="J209" s="119"/>
    </row>
    <row r="210" spans="1:10">
      <c r="A210" s="118"/>
      <c r="B210" s="5" t="s">
        <v>165</v>
      </c>
      <c r="C210" s="7"/>
      <c r="D210" s="7"/>
      <c r="E210" s="7"/>
      <c r="F210" s="7"/>
      <c r="G210" s="7"/>
      <c r="H210" s="5"/>
      <c r="I210" s="5"/>
      <c r="J210" s="119"/>
    </row>
    <row r="211" spans="1:10">
      <c r="A211" s="118"/>
      <c r="B211" s="5" t="s">
        <v>166</v>
      </c>
      <c r="C211" s="7">
        <v>3.7</v>
      </c>
      <c r="D211" s="7">
        <v>2.1</v>
      </c>
      <c r="E211" s="7">
        <f>C211*D211</f>
        <v>7.7700000000000005</v>
      </c>
      <c r="F211" s="7" t="s">
        <v>1</v>
      </c>
      <c r="G211" s="7"/>
      <c r="H211" s="5"/>
      <c r="I211" s="5"/>
      <c r="J211" s="119"/>
    </row>
    <row r="212" spans="1:10" ht="15">
      <c r="A212" s="118"/>
      <c r="B212" s="5"/>
      <c r="C212" s="5"/>
      <c r="D212" s="5" t="s">
        <v>167</v>
      </c>
      <c r="E212" s="8">
        <f>E211*2</f>
        <v>15.540000000000001</v>
      </c>
      <c r="F212" s="6" t="s">
        <v>1</v>
      </c>
      <c r="G212" s="5"/>
      <c r="H212" s="5"/>
      <c r="I212" s="5"/>
      <c r="J212" s="119"/>
    </row>
    <row r="213" spans="1:10">
      <c r="A213" s="118"/>
      <c r="B213" s="5" t="s">
        <v>225</v>
      </c>
      <c r="C213" s="7">
        <v>5.7</v>
      </c>
      <c r="D213" s="7">
        <f>2.75+0.8</f>
        <v>3.55</v>
      </c>
      <c r="E213" s="7">
        <v>2.75</v>
      </c>
      <c r="F213" s="7">
        <f>((D213+E213)*C213)/2</f>
        <v>17.954999999999998</v>
      </c>
      <c r="G213" s="5" t="s">
        <v>1</v>
      </c>
      <c r="H213" s="5"/>
      <c r="I213" s="5"/>
      <c r="J213" s="119"/>
    </row>
    <row r="214" spans="1:10" ht="15">
      <c r="A214" s="118"/>
      <c r="B214" s="5" t="s">
        <v>87</v>
      </c>
      <c r="C214" s="7">
        <v>1.5</v>
      </c>
      <c r="D214" s="7">
        <v>1.2</v>
      </c>
      <c r="E214" s="7">
        <f>C214*D214</f>
        <v>1.7999999999999998</v>
      </c>
      <c r="F214" s="6">
        <f>F213-E214</f>
        <v>16.154999999999998</v>
      </c>
      <c r="G214" s="8" t="s">
        <v>1</v>
      </c>
      <c r="H214" s="5"/>
      <c r="I214" s="5"/>
      <c r="J214" s="119"/>
    </row>
    <row r="215" spans="1:10">
      <c r="A215" s="118"/>
      <c r="B215" s="5" t="s">
        <v>226</v>
      </c>
      <c r="C215" s="7">
        <f>1.37+1.37+1.5</f>
        <v>4.24</v>
      </c>
      <c r="D215" s="7">
        <v>3.4</v>
      </c>
      <c r="E215" s="7">
        <v>2.75</v>
      </c>
      <c r="F215" s="7">
        <f>((D215+E215)*C215)/2</f>
        <v>13.038000000000002</v>
      </c>
      <c r="G215" s="5" t="s">
        <v>1</v>
      </c>
      <c r="H215" s="5"/>
      <c r="I215" s="5"/>
      <c r="J215" s="119"/>
    </row>
    <row r="216" spans="1:10" ht="15">
      <c r="A216" s="118"/>
      <c r="B216" s="5" t="s">
        <v>87</v>
      </c>
      <c r="C216" s="7">
        <v>1.5</v>
      </c>
      <c r="D216" s="7">
        <v>1.2</v>
      </c>
      <c r="E216" s="7">
        <f>C216*D216</f>
        <v>1.7999999999999998</v>
      </c>
      <c r="F216" s="6">
        <f>F215-E216</f>
        <v>11.238000000000003</v>
      </c>
      <c r="G216" s="8" t="s">
        <v>1</v>
      </c>
      <c r="H216" s="5"/>
      <c r="I216" s="5"/>
      <c r="J216" s="119"/>
    </row>
    <row r="217" spans="1:10">
      <c r="A217" s="118"/>
      <c r="B217" s="5" t="s">
        <v>134</v>
      </c>
      <c r="C217" s="7">
        <v>12.08</v>
      </c>
      <c r="D217" s="7">
        <v>2.75</v>
      </c>
      <c r="E217" s="7">
        <f>C217*D217</f>
        <v>33.22</v>
      </c>
      <c r="F217" s="7" t="s">
        <v>1</v>
      </c>
      <c r="G217" s="5"/>
      <c r="H217" s="5"/>
      <c r="I217" s="5"/>
      <c r="J217" s="119"/>
    </row>
    <row r="218" spans="1:10" ht="15">
      <c r="A218" s="118"/>
      <c r="B218" s="5" t="s">
        <v>87</v>
      </c>
      <c r="C218" s="7">
        <v>1.5</v>
      </c>
      <c r="D218" s="7">
        <v>1.2</v>
      </c>
      <c r="E218" s="7">
        <f>C218*D218</f>
        <v>1.7999999999999998</v>
      </c>
      <c r="F218" s="7" t="s">
        <v>1</v>
      </c>
      <c r="G218" s="8"/>
      <c r="H218" s="5"/>
      <c r="I218" s="5"/>
      <c r="J218" s="119"/>
    </row>
    <row r="219" spans="1:10">
      <c r="A219" s="118"/>
      <c r="B219" s="5"/>
      <c r="C219" s="7">
        <v>0.8</v>
      </c>
      <c r="D219" s="7">
        <v>2.1</v>
      </c>
      <c r="E219" s="7">
        <f t="shared" ref="E219:E220" si="6">C219*D219</f>
        <v>1.6800000000000002</v>
      </c>
      <c r="F219" s="7" t="s">
        <v>1</v>
      </c>
      <c r="G219" s="5"/>
      <c r="H219" s="5"/>
      <c r="I219" s="5"/>
      <c r="J219" s="119"/>
    </row>
    <row r="220" spans="1:10">
      <c r="A220" s="118"/>
      <c r="B220" s="5"/>
      <c r="C220" s="7">
        <v>0.8</v>
      </c>
      <c r="D220" s="7">
        <v>2.1</v>
      </c>
      <c r="E220" s="7">
        <f t="shared" si="6"/>
        <v>1.6800000000000002</v>
      </c>
      <c r="F220" s="7" t="s">
        <v>1</v>
      </c>
      <c r="G220" s="5"/>
      <c r="H220" s="5"/>
      <c r="I220" s="5"/>
      <c r="J220" s="119"/>
    </row>
    <row r="221" spans="1:10" ht="15">
      <c r="A221" s="118"/>
      <c r="B221" s="5"/>
      <c r="C221" s="7"/>
      <c r="D221" s="7"/>
      <c r="E221" s="6">
        <f>E217-E218-E219-E220</f>
        <v>28.06</v>
      </c>
      <c r="F221" s="6" t="s">
        <v>1</v>
      </c>
      <c r="G221" s="5"/>
      <c r="H221" s="5"/>
      <c r="I221" s="5"/>
      <c r="J221" s="119"/>
    </row>
    <row r="222" spans="1:10" ht="15">
      <c r="A222" s="118"/>
      <c r="B222" s="5"/>
      <c r="C222" s="7"/>
      <c r="D222" s="7"/>
      <c r="E222" s="6"/>
      <c r="F222" s="6"/>
      <c r="G222" s="5"/>
      <c r="H222" s="5"/>
      <c r="I222" s="5"/>
      <c r="J222" s="119"/>
    </row>
    <row r="223" spans="1:10" ht="15">
      <c r="A223" s="118"/>
      <c r="B223" s="5"/>
      <c r="C223" s="7"/>
      <c r="D223" s="7" t="s">
        <v>119</v>
      </c>
      <c r="E223" s="113">
        <f>E197+E204+E209+E212+F214+F216+E221</f>
        <v>184.50500000000002</v>
      </c>
      <c r="F223" s="113" t="s">
        <v>1</v>
      </c>
      <c r="G223" s="5"/>
      <c r="H223" s="5"/>
      <c r="I223" s="5"/>
      <c r="J223" s="119"/>
    </row>
    <row r="224" spans="1:10">
      <c r="A224" s="118"/>
      <c r="B224" s="5"/>
      <c r="C224" s="7"/>
      <c r="D224" s="7"/>
      <c r="E224" s="7"/>
      <c r="F224" s="7"/>
      <c r="G224" s="5"/>
      <c r="H224" s="5"/>
      <c r="I224" s="5"/>
      <c r="J224" s="119"/>
    </row>
    <row r="225" spans="1:10" ht="41.45" customHeight="1">
      <c r="A225" s="118"/>
      <c r="B225" s="4" t="str">
        <f>PO!A62</f>
        <v>7.2</v>
      </c>
      <c r="C225" s="191" t="str">
        <f>PO!C62</f>
        <v>PINTURA ACRÍLICA EM PAREDE, DUAS (2) DEMÃOS, INCLUSIVE UMA (1) DEMÃO DE MASSA CORRIDA (PVA), EXCLUSIVE SELADOR ACRÍLICO</v>
      </c>
      <c r="D225" s="191"/>
      <c r="E225" s="191"/>
      <c r="F225" s="191"/>
      <c r="G225" s="191"/>
      <c r="H225" s="191"/>
      <c r="I225" s="191"/>
      <c r="J225" s="119"/>
    </row>
    <row r="226" spans="1:10" ht="15">
      <c r="A226" s="118"/>
      <c r="B226" s="5" t="s">
        <v>168</v>
      </c>
      <c r="C226" s="113">
        <f>E223</f>
        <v>184.50500000000002</v>
      </c>
      <c r="D226" s="114" t="s">
        <v>1</v>
      </c>
      <c r="E226" s="5"/>
      <c r="F226" s="5"/>
      <c r="G226" s="5"/>
      <c r="H226" s="5"/>
      <c r="I226" s="5"/>
      <c r="J226" s="119"/>
    </row>
    <row r="227" spans="1:10">
      <c r="A227" s="118"/>
      <c r="B227" s="5"/>
      <c r="C227" s="5"/>
      <c r="D227" s="5"/>
      <c r="E227" s="5"/>
      <c r="F227" s="5"/>
      <c r="G227" s="5"/>
      <c r="H227" s="5"/>
      <c r="I227" s="5"/>
      <c r="J227" s="119"/>
    </row>
    <row r="228" spans="1:10" ht="40.15" customHeight="1">
      <c r="A228" s="118"/>
      <c r="B228" s="4" t="str">
        <f>PO!A63</f>
        <v>7.3</v>
      </c>
      <c r="C228" s="191" t="str">
        <f>PO!C63</f>
        <v>PREPARAÇÃO PARA EMASSAMENTO OU PINTURA (LÁTEX/ACRÍLICA) EM TETO, INCLUSIVE UMA (1) DEMÃO DE SELADOR ACRÍLICO</v>
      </c>
      <c r="D228" s="191"/>
      <c r="E228" s="191"/>
      <c r="F228" s="191"/>
      <c r="G228" s="191"/>
      <c r="H228" s="191"/>
      <c r="I228" s="191"/>
      <c r="J228" s="119"/>
    </row>
    <row r="229" spans="1:10">
      <c r="A229" s="118"/>
      <c r="B229" s="5" t="s">
        <v>115</v>
      </c>
      <c r="C229" s="7">
        <v>3.73</v>
      </c>
      <c r="D229" s="7">
        <v>4.43</v>
      </c>
      <c r="E229" s="7">
        <f>C229*D229</f>
        <v>16.523899999999998</v>
      </c>
      <c r="F229" s="5" t="s">
        <v>1</v>
      </c>
      <c r="G229" s="5"/>
      <c r="H229" s="5"/>
      <c r="I229" s="5"/>
      <c r="J229" s="119"/>
    </row>
    <row r="230" spans="1:10">
      <c r="A230" s="118"/>
      <c r="B230" s="5" t="s">
        <v>118</v>
      </c>
      <c r="C230" s="7">
        <v>3.4</v>
      </c>
      <c r="D230" s="7">
        <v>2.5</v>
      </c>
      <c r="E230" s="7">
        <f t="shared" ref="E230:E232" si="7">C230*D230</f>
        <v>8.5</v>
      </c>
      <c r="F230" s="5" t="s">
        <v>1</v>
      </c>
      <c r="G230" s="5"/>
      <c r="H230" s="5"/>
      <c r="I230" s="5"/>
      <c r="J230" s="119"/>
    </row>
    <row r="231" spans="1:10">
      <c r="A231" s="118"/>
      <c r="B231" s="5"/>
      <c r="C231" s="7">
        <v>4.4000000000000004</v>
      </c>
      <c r="D231" s="7">
        <v>5.2</v>
      </c>
      <c r="E231" s="7">
        <f t="shared" si="7"/>
        <v>22.880000000000003</v>
      </c>
      <c r="F231" s="5" t="s">
        <v>1</v>
      </c>
      <c r="G231" s="5"/>
      <c r="H231" s="5"/>
      <c r="I231" s="5"/>
      <c r="J231" s="119"/>
    </row>
    <row r="232" spans="1:10">
      <c r="A232" s="118"/>
      <c r="B232" s="5" t="s">
        <v>116</v>
      </c>
      <c r="C232" s="7">
        <v>1.6</v>
      </c>
      <c r="D232" s="7">
        <v>2.2999999999999998</v>
      </c>
      <c r="E232" s="7">
        <f t="shared" si="7"/>
        <v>3.6799999999999997</v>
      </c>
      <c r="F232" s="5" t="s">
        <v>1</v>
      </c>
      <c r="G232" s="5"/>
      <c r="H232" s="5"/>
      <c r="I232" s="5"/>
      <c r="J232" s="119"/>
    </row>
    <row r="233" spans="1:10" ht="15">
      <c r="A233" s="118"/>
      <c r="B233" s="5"/>
      <c r="C233" s="7"/>
      <c r="D233" s="7"/>
      <c r="E233" s="113">
        <f>SUM(E229:E232)</f>
        <v>51.5839</v>
      </c>
      <c r="F233" s="114" t="s">
        <v>1</v>
      </c>
      <c r="G233" s="5"/>
      <c r="H233" s="5"/>
      <c r="I233" s="5"/>
      <c r="J233" s="119"/>
    </row>
    <row r="234" spans="1:10">
      <c r="A234" s="118"/>
      <c r="B234" s="5"/>
      <c r="C234" s="5"/>
      <c r="D234" s="5"/>
      <c r="E234" s="5"/>
      <c r="F234" s="5"/>
      <c r="G234" s="5"/>
      <c r="H234" s="5"/>
      <c r="I234" s="5"/>
      <c r="J234" s="119"/>
    </row>
    <row r="235" spans="1:10" ht="34.9" customHeight="1">
      <c r="A235" s="118"/>
      <c r="B235" s="4" t="str">
        <f>PO!A64</f>
        <v>7.4</v>
      </c>
      <c r="C235" s="191" t="str">
        <f>PO!C64</f>
        <v>PINTURA ACRÍLICA EM TETO, DUAS (2) DEMÃOS, EXCLUSIVE SELADOR ACRÍLICO E MASSA ACRÍLICA/CORRIDA (PVA)</v>
      </c>
      <c r="D235" s="191"/>
      <c r="E235" s="191"/>
      <c r="F235" s="191"/>
      <c r="G235" s="191"/>
      <c r="H235" s="191"/>
      <c r="I235" s="191"/>
      <c r="J235" s="119"/>
    </row>
    <row r="236" spans="1:10" ht="15">
      <c r="A236" s="118"/>
      <c r="B236" s="5" t="s">
        <v>169</v>
      </c>
      <c r="C236" s="113">
        <f>E233</f>
        <v>51.5839</v>
      </c>
      <c r="D236" s="114" t="s">
        <v>1</v>
      </c>
      <c r="E236" s="5"/>
      <c r="F236" s="5"/>
      <c r="G236" s="5"/>
      <c r="H236" s="5"/>
      <c r="I236" s="5"/>
      <c r="J236" s="119"/>
    </row>
    <row r="237" spans="1:10">
      <c r="A237" s="118"/>
      <c r="B237" s="5"/>
      <c r="C237" s="5"/>
      <c r="D237" s="5"/>
      <c r="E237" s="5"/>
      <c r="F237" s="5"/>
      <c r="G237" s="5"/>
      <c r="H237" s="5"/>
      <c r="I237" s="5"/>
      <c r="J237" s="119"/>
    </row>
    <row r="238" spans="1:10" ht="48" customHeight="1">
      <c r="A238" s="118"/>
      <c r="B238" s="4" t="str">
        <f>PO!A65</f>
        <v>7.5</v>
      </c>
      <c r="C238" s="191" t="str">
        <f>PO!C65</f>
        <v>PINTURA COM VERNIZ SINTÉTICO MARÍTIMO EM ESQUADRIAS DE MADEIRA, DUAS (2) DEMÃOS, ACABAMENTO TIPO BRILHANTE</v>
      </c>
      <c r="D238" s="191"/>
      <c r="E238" s="191"/>
      <c r="F238" s="191"/>
      <c r="G238" s="191"/>
      <c r="H238" s="191"/>
      <c r="I238" s="191"/>
      <c r="J238" s="119"/>
    </row>
    <row r="239" spans="1:10">
      <c r="A239" s="118"/>
      <c r="B239" s="5" t="s">
        <v>118</v>
      </c>
      <c r="C239" s="5">
        <v>0.8</v>
      </c>
      <c r="D239" s="5">
        <v>2.1</v>
      </c>
      <c r="E239" s="5">
        <f>C239*D239</f>
        <v>1.6800000000000002</v>
      </c>
      <c r="F239" s="5" t="s">
        <v>1</v>
      </c>
      <c r="G239" s="5"/>
      <c r="H239" s="5"/>
      <c r="I239" s="5"/>
      <c r="J239" s="119"/>
    </row>
    <row r="240" spans="1:10" ht="15">
      <c r="A240" s="118"/>
      <c r="B240" s="5"/>
      <c r="C240" s="5"/>
      <c r="D240" s="5" t="s">
        <v>167</v>
      </c>
      <c r="E240" s="114">
        <f>E239*2</f>
        <v>3.3600000000000003</v>
      </c>
      <c r="F240" s="114" t="s">
        <v>1</v>
      </c>
      <c r="G240" s="5"/>
      <c r="H240" s="5"/>
      <c r="I240" s="5"/>
      <c r="J240" s="119"/>
    </row>
    <row r="241" spans="1:10">
      <c r="A241" s="118"/>
      <c r="B241" s="5"/>
      <c r="C241" s="5"/>
      <c r="D241" s="5"/>
      <c r="E241" s="5"/>
      <c r="F241" s="5"/>
      <c r="G241" s="5"/>
      <c r="H241" s="5"/>
      <c r="I241" s="5"/>
      <c r="J241" s="119"/>
    </row>
    <row r="242" spans="1:10" ht="28.9" customHeight="1">
      <c r="A242" s="118"/>
      <c r="B242" s="4" t="str">
        <f>PO!A66</f>
        <v>7.6</v>
      </c>
      <c r="C242" s="191" t="str">
        <f>PO!C66</f>
        <v>PINTURA ESMALTE EM ESQUADRIAS DE FERRO, DUAS (2) DEMÃOS, INCLUSIVE UMA (1) DEMÃO DE FUNDO ANTICORROSIVO</v>
      </c>
      <c r="D242" s="191"/>
      <c r="E242" s="191"/>
      <c r="F242" s="191"/>
      <c r="G242" s="191"/>
      <c r="H242" s="191"/>
      <c r="I242" s="191"/>
      <c r="J242" s="119"/>
    </row>
    <row r="243" spans="1:10">
      <c r="A243" s="118"/>
      <c r="B243" s="5" t="s">
        <v>115</v>
      </c>
      <c r="C243" s="5">
        <v>0.8</v>
      </c>
      <c r="D243" s="5">
        <v>2.1</v>
      </c>
      <c r="E243" s="5">
        <f>C243*D243</f>
        <v>1.6800000000000002</v>
      </c>
      <c r="F243" s="5" t="s">
        <v>1</v>
      </c>
      <c r="G243" s="5"/>
      <c r="H243" s="5"/>
      <c r="I243" s="5"/>
      <c r="J243" s="119"/>
    </row>
    <row r="244" spans="1:10" ht="15">
      <c r="A244" s="118"/>
      <c r="B244" s="5"/>
      <c r="C244" s="5"/>
      <c r="D244" s="23" t="s">
        <v>167</v>
      </c>
      <c r="E244" s="8">
        <f>E243*2</f>
        <v>3.3600000000000003</v>
      </c>
      <c r="F244" s="8" t="s">
        <v>1</v>
      </c>
      <c r="G244" s="5"/>
      <c r="H244" s="5"/>
      <c r="I244" s="5"/>
      <c r="J244" s="119"/>
    </row>
    <row r="245" spans="1:10" ht="15">
      <c r="A245" s="118"/>
      <c r="B245" s="5" t="s">
        <v>221</v>
      </c>
      <c r="C245" s="7">
        <f>C156</f>
        <v>21.6</v>
      </c>
      <c r="D245" s="23" t="s">
        <v>167</v>
      </c>
      <c r="E245" s="6">
        <f>C245*2</f>
        <v>43.2</v>
      </c>
      <c r="F245" s="6" t="s">
        <v>1</v>
      </c>
      <c r="G245" s="5"/>
      <c r="H245" s="5"/>
      <c r="I245" s="5"/>
      <c r="J245" s="119"/>
    </row>
    <row r="246" spans="1:10" ht="15">
      <c r="A246" s="118"/>
      <c r="B246" s="5"/>
      <c r="C246" s="5"/>
      <c r="D246" s="5" t="s">
        <v>119</v>
      </c>
      <c r="E246" s="113">
        <f>E244+E245</f>
        <v>46.56</v>
      </c>
      <c r="F246" s="114" t="s">
        <v>1</v>
      </c>
      <c r="G246" s="5"/>
      <c r="H246" s="5"/>
      <c r="I246" s="5"/>
      <c r="J246" s="119"/>
    </row>
    <row r="247" spans="1:10">
      <c r="A247" s="118"/>
      <c r="B247" s="5"/>
      <c r="C247" s="5"/>
      <c r="D247" s="5"/>
      <c r="E247" s="5"/>
      <c r="F247" s="5"/>
      <c r="G247" s="5"/>
      <c r="H247" s="5"/>
      <c r="I247" s="5"/>
      <c r="J247" s="119"/>
    </row>
    <row r="248" spans="1:10" ht="15">
      <c r="A248" s="118"/>
      <c r="B248" s="112" t="str">
        <f>PO!A68</f>
        <v>8.</v>
      </c>
      <c r="C248" s="192" t="str">
        <f>PO!C68</f>
        <v>INSTALAÇÕES ELÉTRICAS/HIDRÁULICAS</v>
      </c>
      <c r="D248" s="192"/>
      <c r="E248" s="192"/>
      <c r="F248" s="192"/>
      <c r="G248" s="192"/>
      <c r="H248" s="192"/>
      <c r="I248" s="192"/>
      <c r="J248" s="119"/>
    </row>
    <row r="249" spans="1:10" s="2" customFormat="1" ht="15">
      <c r="A249" s="120"/>
      <c r="B249" s="21"/>
      <c r="C249" s="22"/>
      <c r="D249" s="22"/>
      <c r="E249" s="22"/>
      <c r="F249" s="22"/>
      <c r="G249" s="22"/>
      <c r="H249" s="22"/>
      <c r="I249" s="22"/>
      <c r="J249" s="121"/>
    </row>
    <row r="250" spans="1:10" ht="55.9" customHeight="1">
      <c r="A250" s="118"/>
      <c r="B250" s="4" t="str">
        <f>PO!A69</f>
        <v>8.1</v>
      </c>
      <c r="C250" s="191" t="str">
        <f>PO!C69</f>
        <v>PONTO DE ILUMINAÇÃO RESIDENCIAL INCLUINDO INTERRUPTOR SIMPLES, CAIXA ELÉTRICA, ELETRODUTO, CABO, RASGO, QUEBRA E CHUMBAMENTO (EXCLUINDO LUMINÁRIA E LÂMPADA). AF_01/2016</v>
      </c>
      <c r="D250" s="191"/>
      <c r="E250" s="191"/>
      <c r="F250" s="191"/>
      <c r="G250" s="191"/>
      <c r="H250" s="191"/>
      <c r="I250" s="191"/>
      <c r="J250" s="119"/>
    </row>
    <row r="251" spans="1:10">
      <c r="A251" s="118"/>
      <c r="B251" s="5" t="s">
        <v>177</v>
      </c>
      <c r="C251" s="5">
        <v>1</v>
      </c>
      <c r="D251" s="5" t="s">
        <v>82</v>
      </c>
      <c r="E251" s="5"/>
      <c r="F251" s="5"/>
      <c r="G251" s="5"/>
      <c r="H251" s="5"/>
      <c r="I251" s="5"/>
      <c r="J251" s="119"/>
    </row>
    <row r="252" spans="1:10">
      <c r="A252" s="118"/>
      <c r="B252" s="5" t="s">
        <v>118</v>
      </c>
      <c r="C252" s="5">
        <v>3</v>
      </c>
      <c r="D252" s="5" t="s">
        <v>82</v>
      </c>
      <c r="E252" s="5"/>
      <c r="F252" s="5"/>
      <c r="G252" s="5"/>
      <c r="H252" s="5"/>
      <c r="I252" s="5"/>
      <c r="J252" s="119"/>
    </row>
    <row r="253" spans="1:10">
      <c r="A253" s="118"/>
      <c r="B253" s="5" t="s">
        <v>116</v>
      </c>
      <c r="C253" s="5">
        <v>1</v>
      </c>
      <c r="D253" s="5" t="s">
        <v>82</v>
      </c>
      <c r="E253" s="5"/>
      <c r="F253" s="5"/>
      <c r="G253" s="5"/>
      <c r="H253" s="5"/>
      <c r="I253" s="5"/>
      <c r="J253" s="119"/>
    </row>
    <row r="254" spans="1:10">
      <c r="A254" s="118"/>
      <c r="B254" s="5" t="s">
        <v>184</v>
      </c>
      <c r="C254" s="5">
        <v>3</v>
      </c>
      <c r="D254" s="5" t="s">
        <v>82</v>
      </c>
      <c r="E254" s="5"/>
      <c r="F254" s="5"/>
      <c r="G254" s="5"/>
      <c r="H254" s="5"/>
      <c r="I254" s="5"/>
      <c r="J254" s="119"/>
    </row>
    <row r="255" spans="1:10">
      <c r="A255" s="118"/>
      <c r="B255" s="5" t="s">
        <v>166</v>
      </c>
      <c r="C255" s="5">
        <v>4</v>
      </c>
      <c r="D255" s="5" t="s">
        <v>82</v>
      </c>
      <c r="E255" s="5"/>
      <c r="F255" s="5"/>
      <c r="G255" s="5"/>
      <c r="H255" s="5"/>
      <c r="I255" s="5"/>
      <c r="J255" s="119"/>
    </row>
    <row r="256" spans="1:10">
      <c r="A256" s="118"/>
      <c r="B256" s="5" t="s">
        <v>104</v>
      </c>
      <c r="C256" s="5">
        <v>2</v>
      </c>
      <c r="D256" s="5" t="s">
        <v>82</v>
      </c>
      <c r="E256" s="5"/>
      <c r="F256" s="5"/>
      <c r="G256" s="5"/>
      <c r="H256" s="5"/>
      <c r="I256" s="5"/>
      <c r="J256" s="119"/>
    </row>
    <row r="257" spans="1:10" ht="15">
      <c r="A257" s="118"/>
      <c r="B257" s="5"/>
      <c r="C257" s="114">
        <f>SUM(C251:C256)</f>
        <v>14</v>
      </c>
      <c r="D257" s="114" t="s">
        <v>82</v>
      </c>
      <c r="E257" s="5"/>
      <c r="F257" s="5"/>
      <c r="G257" s="5"/>
      <c r="H257" s="5"/>
      <c r="I257" s="5"/>
      <c r="J257" s="119"/>
    </row>
    <row r="258" spans="1:10">
      <c r="A258" s="118"/>
      <c r="B258" s="5"/>
      <c r="C258" s="5"/>
      <c r="D258" s="5"/>
      <c r="E258" s="5"/>
      <c r="F258" s="5"/>
      <c r="G258" s="5"/>
      <c r="H258" s="5"/>
      <c r="I258" s="5"/>
      <c r="J258" s="119"/>
    </row>
    <row r="259" spans="1:10" ht="44.45" customHeight="1">
      <c r="A259" s="118"/>
      <c r="B259" s="4" t="str">
        <f>PO!A70</f>
        <v>8.2</v>
      </c>
      <c r="C259" s="191" t="str">
        <f>PO!C70</f>
        <v>LUMINÁRIAS TIPO CALHA, DE SOBREPOR, COM LÂMPADAS DE LED, COMPLETAS, FORNECIMENTO E INSTALAÇÃO</v>
      </c>
      <c r="D259" s="191"/>
      <c r="E259" s="191"/>
      <c r="F259" s="191"/>
      <c r="G259" s="191"/>
      <c r="H259" s="191"/>
      <c r="I259" s="191"/>
      <c r="J259" s="119"/>
    </row>
    <row r="260" spans="1:10">
      <c r="A260" s="118"/>
      <c r="B260" s="5" t="s">
        <v>177</v>
      </c>
      <c r="C260" s="5">
        <v>1</v>
      </c>
      <c r="D260" s="5" t="s">
        <v>82</v>
      </c>
      <c r="E260" s="5"/>
      <c r="F260" s="5"/>
      <c r="G260" s="5"/>
      <c r="H260" s="5"/>
      <c r="I260" s="5"/>
      <c r="J260" s="119"/>
    </row>
    <row r="261" spans="1:10">
      <c r="A261" s="118"/>
      <c r="B261" s="5" t="s">
        <v>118</v>
      </c>
      <c r="C261" s="5">
        <v>3</v>
      </c>
      <c r="D261" s="5" t="s">
        <v>82</v>
      </c>
      <c r="E261" s="5"/>
      <c r="F261" s="5"/>
      <c r="G261" s="5"/>
      <c r="H261" s="5"/>
      <c r="I261" s="5"/>
      <c r="J261" s="119"/>
    </row>
    <row r="262" spans="1:10">
      <c r="A262" s="118"/>
      <c r="B262" s="5" t="s">
        <v>116</v>
      </c>
      <c r="C262" s="5">
        <v>1</v>
      </c>
      <c r="D262" s="5" t="s">
        <v>82</v>
      </c>
      <c r="E262" s="5"/>
      <c r="F262" s="5"/>
      <c r="G262" s="5"/>
      <c r="H262" s="5"/>
      <c r="I262" s="5"/>
      <c r="J262" s="119"/>
    </row>
    <row r="263" spans="1:10" ht="15">
      <c r="A263" s="118"/>
      <c r="B263" s="9"/>
      <c r="C263" s="114">
        <f>SUM(C260:C262)</f>
        <v>5</v>
      </c>
      <c r="D263" s="114" t="s">
        <v>82</v>
      </c>
      <c r="E263" s="5"/>
      <c r="F263" s="5"/>
      <c r="G263" s="5"/>
      <c r="H263" s="5"/>
      <c r="I263" s="5"/>
      <c r="J263" s="119"/>
    </row>
    <row r="264" spans="1:10">
      <c r="A264" s="118"/>
      <c r="B264" s="5"/>
      <c r="C264" s="5"/>
      <c r="D264" s="5"/>
      <c r="E264" s="5"/>
      <c r="F264" s="5"/>
      <c r="G264" s="5"/>
      <c r="H264" s="5"/>
      <c r="I264" s="5"/>
      <c r="J264" s="119"/>
    </row>
    <row r="265" spans="1:10" ht="46.15" customHeight="1">
      <c r="A265" s="118"/>
      <c r="B265" s="4" t="str">
        <f>PO!A71</f>
        <v>8.3</v>
      </c>
      <c r="C265" s="191" t="str">
        <f>PO!C71</f>
        <v>PONTO DE TOMADA RESIDENCIAL INCLUINDO TOMADA 20A/250V, CAIXA ELÉTRICA, ELETRODUTO, CABO, RASGO, QUEBRA E CHUMBAMENTO. AF_01/2016</v>
      </c>
      <c r="D265" s="191"/>
      <c r="E265" s="191"/>
      <c r="F265" s="191"/>
      <c r="G265" s="191"/>
      <c r="H265" s="191"/>
      <c r="I265" s="191"/>
      <c r="J265" s="119"/>
    </row>
    <row r="266" spans="1:10">
      <c r="A266" s="118"/>
      <c r="B266" s="5" t="s">
        <v>177</v>
      </c>
      <c r="C266" s="5">
        <v>11</v>
      </c>
      <c r="D266" s="5" t="s">
        <v>82</v>
      </c>
      <c r="E266" s="5"/>
      <c r="F266" s="5"/>
      <c r="G266" s="5"/>
      <c r="H266" s="5"/>
      <c r="I266" s="5"/>
      <c r="J266" s="119"/>
    </row>
    <row r="267" spans="1:10">
      <c r="A267" s="118"/>
      <c r="B267" s="5" t="s">
        <v>118</v>
      </c>
      <c r="C267" s="5">
        <v>15</v>
      </c>
      <c r="D267" s="5" t="s">
        <v>82</v>
      </c>
      <c r="E267" s="5"/>
      <c r="F267" s="5"/>
      <c r="G267" s="5"/>
      <c r="H267" s="5"/>
      <c r="I267" s="5"/>
      <c r="J267" s="119"/>
    </row>
    <row r="268" spans="1:10">
      <c r="A268" s="118"/>
      <c r="B268" s="5" t="s">
        <v>116</v>
      </c>
      <c r="C268" s="5">
        <v>1</v>
      </c>
      <c r="D268" s="5" t="s">
        <v>82</v>
      </c>
      <c r="E268" s="5"/>
      <c r="F268" s="5"/>
      <c r="G268" s="5"/>
      <c r="H268" s="5"/>
      <c r="I268" s="5"/>
      <c r="J268" s="119"/>
    </row>
    <row r="269" spans="1:10" ht="15">
      <c r="A269" s="118"/>
      <c r="B269" s="5"/>
      <c r="C269" s="114">
        <f>SUM(C266:C268)</f>
        <v>27</v>
      </c>
      <c r="D269" s="114" t="s">
        <v>82</v>
      </c>
      <c r="E269" s="5"/>
      <c r="F269" s="5"/>
      <c r="G269" s="5"/>
      <c r="H269" s="5"/>
      <c r="I269" s="5"/>
      <c r="J269" s="119"/>
    </row>
    <row r="270" spans="1:10">
      <c r="A270" s="118"/>
      <c r="B270" s="5"/>
      <c r="C270" s="5"/>
      <c r="D270" s="5"/>
      <c r="E270" s="5"/>
      <c r="F270" s="5"/>
      <c r="G270" s="5"/>
      <c r="H270" s="5"/>
      <c r="I270" s="5"/>
      <c r="J270" s="119"/>
    </row>
    <row r="271" spans="1:10" ht="26.45" customHeight="1">
      <c r="A271" s="118"/>
      <c r="B271" s="4" t="str">
        <f>PO!A72</f>
        <v>8.4</v>
      </c>
      <c r="C271" s="191" t="str">
        <f>PO!C72</f>
        <v>QUADRO DE DISTRIBUIÇÃO PARA 42 MÓDULOS COM BARRAMENTO 100 A</v>
      </c>
      <c r="D271" s="191"/>
      <c r="E271" s="191"/>
      <c r="F271" s="191"/>
      <c r="G271" s="191"/>
      <c r="H271" s="191"/>
      <c r="I271" s="191"/>
      <c r="J271" s="119"/>
    </row>
    <row r="272" spans="1:10" ht="15">
      <c r="A272" s="118"/>
      <c r="B272" s="5" t="s">
        <v>116</v>
      </c>
      <c r="C272" s="114">
        <v>1</v>
      </c>
      <c r="D272" s="114" t="s">
        <v>3</v>
      </c>
      <c r="E272" s="5"/>
      <c r="F272" s="5"/>
      <c r="G272" s="5"/>
      <c r="H272" s="5"/>
      <c r="I272" s="5"/>
      <c r="J272" s="119"/>
    </row>
    <row r="273" spans="1:10">
      <c r="A273" s="118"/>
      <c r="B273" s="5"/>
      <c r="C273" s="5"/>
      <c r="D273" s="5"/>
      <c r="E273" s="5"/>
      <c r="F273" s="5"/>
      <c r="G273" s="5"/>
      <c r="H273" s="5"/>
      <c r="I273" s="5"/>
      <c r="J273" s="119"/>
    </row>
    <row r="274" spans="1:10" ht="33.6" customHeight="1">
      <c r="A274" s="118"/>
      <c r="B274" s="4" t="str">
        <f>PO!A73</f>
        <v>8.5</v>
      </c>
      <c r="C274" s="191" t="str">
        <f>PO!C73</f>
        <v>REFLETOR RETANGULAR FECHADO COM LAMPADA VAPOR METALICO 400 W</v>
      </c>
      <c r="D274" s="191"/>
      <c r="E274" s="191"/>
      <c r="F274" s="191"/>
      <c r="G274" s="191"/>
      <c r="H274" s="191"/>
      <c r="I274" s="191"/>
      <c r="J274" s="119"/>
    </row>
    <row r="275" spans="1:10">
      <c r="A275" s="118"/>
      <c r="B275" s="5" t="s">
        <v>184</v>
      </c>
      <c r="C275" s="9">
        <v>3</v>
      </c>
      <c r="D275" s="9" t="s">
        <v>82</v>
      </c>
      <c r="E275" s="5"/>
      <c r="F275" s="5"/>
      <c r="G275" s="5"/>
      <c r="H275" s="5"/>
      <c r="I275" s="5"/>
      <c r="J275" s="119"/>
    </row>
    <row r="276" spans="1:10">
      <c r="A276" s="118"/>
      <c r="B276" s="5" t="s">
        <v>166</v>
      </c>
      <c r="C276" s="5">
        <v>4</v>
      </c>
      <c r="D276" s="5" t="s">
        <v>82</v>
      </c>
      <c r="E276" s="5"/>
      <c r="F276" s="5"/>
      <c r="G276" s="5"/>
      <c r="H276" s="5"/>
      <c r="I276" s="5"/>
      <c r="J276" s="119"/>
    </row>
    <row r="277" spans="1:10">
      <c r="A277" s="118"/>
      <c r="B277" s="5" t="s">
        <v>104</v>
      </c>
      <c r="C277" s="5">
        <v>2</v>
      </c>
      <c r="D277" s="5" t="s">
        <v>82</v>
      </c>
      <c r="E277" s="5"/>
      <c r="F277" s="5"/>
      <c r="G277" s="5"/>
      <c r="H277" s="5"/>
      <c r="I277" s="5"/>
      <c r="J277" s="119"/>
    </row>
    <row r="278" spans="1:10" ht="15">
      <c r="A278" s="118"/>
      <c r="B278" s="5"/>
      <c r="C278" s="114">
        <f>SUM(C275:C277)</f>
        <v>9</v>
      </c>
      <c r="D278" s="114" t="s">
        <v>82</v>
      </c>
      <c r="E278" s="5"/>
      <c r="F278" s="5"/>
      <c r="G278" s="5"/>
      <c r="H278" s="5"/>
      <c r="I278" s="5"/>
      <c r="J278" s="119"/>
    </row>
    <row r="279" spans="1:10" s="2" customFormat="1" ht="15">
      <c r="A279" s="120"/>
      <c r="B279" s="9"/>
      <c r="C279" s="3"/>
      <c r="D279" s="3"/>
      <c r="E279" s="9"/>
      <c r="F279" s="9"/>
      <c r="G279" s="9"/>
      <c r="H279" s="9"/>
      <c r="I279" s="9"/>
      <c r="J279" s="121"/>
    </row>
    <row r="280" spans="1:10" s="2" customFormat="1" ht="31.9" customHeight="1">
      <c r="A280" s="120"/>
      <c r="B280" s="4" t="str">
        <f>PO!A74</f>
        <v>8.6</v>
      </c>
      <c r="C280" s="191" t="str">
        <f>PO!C74</f>
        <v>ELETROCALHA PERFURADA GALVANIZADA ELETROLÍTICA CHAPA 14-200 X 100 MM COM TAMPA, INCLUSIVE CONEXÃO</v>
      </c>
      <c r="D280" s="191"/>
      <c r="E280" s="191"/>
      <c r="F280" s="191"/>
      <c r="G280" s="191"/>
      <c r="H280" s="191"/>
      <c r="I280" s="191"/>
      <c r="J280" s="121"/>
    </row>
    <row r="281" spans="1:10" s="2" customFormat="1" ht="15">
      <c r="A281" s="120"/>
      <c r="B281" s="201" t="s">
        <v>219</v>
      </c>
      <c r="C281" s="11">
        <v>9</v>
      </c>
      <c r="D281" s="11">
        <v>5</v>
      </c>
      <c r="E281" s="113">
        <f>C281*D281</f>
        <v>45</v>
      </c>
      <c r="F281" s="114" t="s">
        <v>4</v>
      </c>
      <c r="G281" s="9"/>
      <c r="H281" s="9"/>
      <c r="I281" s="9"/>
      <c r="J281" s="121"/>
    </row>
    <row r="282" spans="1:10" s="2" customFormat="1" ht="15">
      <c r="A282" s="120"/>
      <c r="B282" s="201"/>
      <c r="C282" s="3"/>
      <c r="D282" s="3"/>
      <c r="E282" s="9"/>
      <c r="F282" s="9"/>
      <c r="G282" s="9"/>
      <c r="H282" s="9"/>
      <c r="I282" s="9"/>
      <c r="J282" s="121"/>
    </row>
    <row r="283" spans="1:10" s="2" customFormat="1" ht="27.6" customHeight="1">
      <c r="A283" s="120"/>
      <c r="B283" s="4" t="str">
        <f>PO!A75</f>
        <v>8.7</v>
      </c>
      <c r="C283" s="191" t="str">
        <f>PO!C75</f>
        <v>PONTO DE ÁGUA FRIA EMBUTIDO, INCLUINDO TUBO DE PVC RÍGIDO SOLDÁVEL E CONEXÕES</v>
      </c>
      <c r="D283" s="191"/>
      <c r="E283" s="191"/>
      <c r="F283" s="191"/>
      <c r="G283" s="191"/>
      <c r="H283" s="191"/>
      <c r="I283" s="191"/>
      <c r="J283" s="121"/>
    </row>
    <row r="284" spans="1:10" s="2" customFormat="1" ht="15">
      <c r="A284" s="120"/>
      <c r="B284" s="9" t="s">
        <v>206</v>
      </c>
      <c r="C284" s="114">
        <v>1</v>
      </c>
      <c r="D284" s="114" t="s">
        <v>3</v>
      </c>
      <c r="E284" s="9"/>
      <c r="F284" s="9"/>
      <c r="G284" s="9"/>
      <c r="H284" s="9"/>
      <c r="I284" s="9"/>
      <c r="J284" s="121"/>
    </row>
    <row r="285" spans="1:10" s="2" customFormat="1" ht="15">
      <c r="A285" s="120"/>
      <c r="B285" s="9"/>
      <c r="C285" s="3"/>
      <c r="D285" s="3"/>
      <c r="E285" s="9"/>
      <c r="F285" s="9"/>
      <c r="G285" s="9"/>
      <c r="H285" s="9"/>
      <c r="I285" s="9"/>
      <c r="J285" s="121"/>
    </row>
    <row r="286" spans="1:10" s="2" customFormat="1" ht="28.9" customHeight="1">
      <c r="A286" s="120"/>
      <c r="B286" s="4" t="str">
        <f>PO!A76</f>
        <v>8.8</v>
      </c>
      <c r="C286" s="191" t="str">
        <f>PO!C76</f>
        <v>PONTO DE ESGOTO, INCLUINDO TUBO DE PVC RÍGIDO SOLDÁVEL DE 40MM E CONEXÕES (LAVATÓRIOS,MICTÓRIOS,RALOSSIFONADOS, ETC.)</v>
      </c>
      <c r="D286" s="191"/>
      <c r="E286" s="191"/>
      <c r="F286" s="191"/>
      <c r="G286" s="191"/>
      <c r="H286" s="191"/>
      <c r="I286" s="191"/>
      <c r="J286" s="121"/>
    </row>
    <row r="287" spans="1:10" s="2" customFormat="1" ht="15">
      <c r="A287" s="120"/>
      <c r="B287" s="9" t="s">
        <v>206</v>
      </c>
      <c r="C287" s="114">
        <v>1</v>
      </c>
      <c r="D287" s="114" t="s">
        <v>3</v>
      </c>
      <c r="E287" s="9"/>
      <c r="F287" s="9"/>
      <c r="G287" s="9"/>
      <c r="H287" s="9"/>
      <c r="I287" s="9"/>
      <c r="J287" s="121"/>
    </row>
    <row r="288" spans="1:10">
      <c r="A288" s="118"/>
      <c r="B288" s="5"/>
      <c r="C288" s="5"/>
      <c r="D288" s="5"/>
      <c r="E288" s="5"/>
      <c r="F288" s="5"/>
      <c r="G288" s="5"/>
      <c r="H288" s="5"/>
      <c r="I288" s="5"/>
      <c r="J288" s="119"/>
    </row>
    <row r="289" spans="1:10" ht="15">
      <c r="A289" s="118"/>
      <c r="B289" s="112" t="str">
        <f>PO!A78</f>
        <v>9.</v>
      </c>
      <c r="C289" s="192" t="str">
        <f>PO!C78</f>
        <v>PAISAGISMO</v>
      </c>
      <c r="D289" s="192"/>
      <c r="E289" s="192"/>
      <c r="F289" s="192"/>
      <c r="G289" s="192"/>
      <c r="H289" s="192"/>
      <c r="I289" s="192"/>
      <c r="J289" s="119"/>
    </row>
    <row r="290" spans="1:10" s="2" customFormat="1" ht="15">
      <c r="A290" s="120"/>
      <c r="B290" s="21"/>
      <c r="C290" s="22"/>
      <c r="D290" s="22"/>
      <c r="E290" s="22"/>
      <c r="F290" s="22"/>
      <c r="G290" s="22"/>
      <c r="H290" s="22"/>
      <c r="I290" s="22"/>
      <c r="J290" s="121"/>
    </row>
    <row r="291" spans="1:10" ht="29.45" customHeight="1">
      <c r="A291" s="118"/>
      <c r="B291" s="4" t="str">
        <f>PO!A79</f>
        <v>9.1</v>
      </c>
      <c r="C291" s="191" t="str">
        <f>PO!C79</f>
        <v>MASTRO DE PÁTIO PARA BANDEIRA, EM TUBO GALVANIZADO 2 1/2" - H= 6,00 M</v>
      </c>
      <c r="D291" s="191"/>
      <c r="E291" s="191"/>
      <c r="F291" s="191"/>
      <c r="G291" s="191"/>
      <c r="H291" s="191"/>
      <c r="I291" s="191"/>
      <c r="J291" s="119"/>
    </row>
    <row r="292" spans="1:10" ht="15">
      <c r="A292" s="118"/>
      <c r="B292" s="5"/>
      <c r="C292" s="114">
        <v>3</v>
      </c>
      <c r="D292" s="114" t="s">
        <v>82</v>
      </c>
      <c r="E292" s="5"/>
      <c r="F292" s="5"/>
      <c r="G292" s="5"/>
      <c r="H292" s="5"/>
      <c r="I292" s="5"/>
      <c r="J292" s="119"/>
    </row>
    <row r="293" spans="1:10">
      <c r="A293" s="118"/>
      <c r="B293" s="5"/>
      <c r="C293" s="5"/>
      <c r="D293" s="5"/>
      <c r="E293" s="5"/>
      <c r="F293" s="5"/>
      <c r="G293" s="5"/>
      <c r="H293" s="5"/>
      <c r="I293" s="5"/>
      <c r="J293" s="119"/>
    </row>
    <row r="294" spans="1:10" ht="32.450000000000003" customHeight="1">
      <c r="A294" s="118"/>
      <c r="B294" s="4" t="str">
        <f>PO!A80</f>
        <v>9.2</v>
      </c>
      <c r="C294" s="191" t="str">
        <f>PO!C80</f>
        <v>PLANTIO DE GRAMA ESMERALDA EM PLACAS, INCLUSIVE TERRA VEGETAL E CONSERVAÇÃO POR 30 DIAS</v>
      </c>
      <c r="D294" s="191"/>
      <c r="E294" s="191"/>
      <c r="F294" s="191"/>
      <c r="G294" s="191"/>
      <c r="H294" s="191"/>
      <c r="I294" s="191"/>
      <c r="J294" s="119"/>
    </row>
    <row r="295" spans="1:10">
      <c r="A295" s="118"/>
      <c r="B295" s="5" t="s">
        <v>190</v>
      </c>
      <c r="C295" s="7">
        <f>D66</f>
        <v>58.965000000000025</v>
      </c>
      <c r="D295" s="5" t="s">
        <v>1</v>
      </c>
      <c r="E295" s="5"/>
      <c r="F295" s="5"/>
      <c r="G295" s="5"/>
      <c r="H295" s="5"/>
      <c r="I295" s="5"/>
      <c r="J295" s="119"/>
    </row>
    <row r="296" spans="1:10">
      <c r="A296" s="118"/>
      <c r="B296" s="5" t="s">
        <v>125</v>
      </c>
      <c r="C296" s="9">
        <v>22.79</v>
      </c>
      <c r="D296" s="9" t="s">
        <v>126</v>
      </c>
      <c r="E296" s="5"/>
      <c r="F296" s="5"/>
      <c r="G296" s="5"/>
      <c r="H296" s="5"/>
      <c r="I296" s="5"/>
      <c r="J296" s="119"/>
    </row>
    <row r="297" spans="1:10" ht="15">
      <c r="A297" s="118"/>
      <c r="B297" s="5" t="s">
        <v>172</v>
      </c>
      <c r="C297" s="113">
        <f>C295-C296</f>
        <v>36.175000000000026</v>
      </c>
      <c r="D297" s="114" t="s">
        <v>1</v>
      </c>
      <c r="E297" s="5"/>
      <c r="F297" s="5"/>
      <c r="G297" s="5"/>
      <c r="H297" s="5"/>
      <c r="I297" s="5"/>
      <c r="J297" s="119"/>
    </row>
    <row r="298" spans="1:10">
      <c r="A298" s="118"/>
      <c r="B298" s="5"/>
      <c r="C298" s="5"/>
      <c r="D298" s="5"/>
      <c r="E298" s="5"/>
      <c r="F298" s="5"/>
      <c r="G298" s="5"/>
      <c r="H298" s="5"/>
      <c r="I298" s="5"/>
      <c r="J298" s="119"/>
    </row>
    <row r="299" spans="1:10" ht="15">
      <c r="A299" s="118"/>
      <c r="B299" s="4" t="str">
        <f>PO!A81</f>
        <v>9.3</v>
      </c>
      <c r="C299" s="191" t="str">
        <f>PO!C81</f>
        <v>FORNECIMENTO DE FORRAÇÃO - CLOROFITO</v>
      </c>
      <c r="D299" s="191"/>
      <c r="E299" s="191"/>
      <c r="F299" s="191"/>
      <c r="G299" s="191"/>
      <c r="H299" s="191"/>
      <c r="I299" s="191"/>
      <c r="J299" s="119"/>
    </row>
    <row r="300" spans="1:10">
      <c r="A300" s="118"/>
      <c r="B300" s="5" t="s">
        <v>125</v>
      </c>
      <c r="C300" s="7">
        <v>4.43</v>
      </c>
      <c r="D300" s="7">
        <v>0.5</v>
      </c>
      <c r="E300" s="7">
        <f>C300*D300</f>
        <v>2.2149999999999999</v>
      </c>
      <c r="F300" s="7" t="s">
        <v>1</v>
      </c>
      <c r="G300" s="5"/>
      <c r="H300" s="5"/>
      <c r="I300" s="5"/>
      <c r="J300" s="119"/>
    </row>
    <row r="301" spans="1:10">
      <c r="A301" s="118"/>
      <c r="B301" s="5"/>
      <c r="C301" s="7">
        <v>4.2300000000000004</v>
      </c>
      <c r="D301" s="7">
        <v>0.5</v>
      </c>
      <c r="E301" s="7">
        <f t="shared" ref="E301:E302" si="8">C301*D301</f>
        <v>2.1150000000000002</v>
      </c>
      <c r="F301" s="7" t="s">
        <v>1</v>
      </c>
      <c r="G301" s="5"/>
      <c r="H301" s="5"/>
      <c r="I301" s="5"/>
      <c r="J301" s="119"/>
    </row>
    <row r="302" spans="1:10">
      <c r="A302" s="118"/>
      <c r="B302" s="5"/>
      <c r="C302" s="7">
        <v>7.68</v>
      </c>
      <c r="D302" s="7">
        <v>0.5</v>
      </c>
      <c r="E302" s="7">
        <f t="shared" si="8"/>
        <v>3.84</v>
      </c>
      <c r="F302" s="7" t="s">
        <v>1</v>
      </c>
      <c r="G302" s="5"/>
      <c r="H302" s="5"/>
      <c r="I302" s="5"/>
      <c r="J302" s="119"/>
    </row>
    <row r="303" spans="1:10">
      <c r="A303" s="118"/>
      <c r="B303" s="5" t="s">
        <v>194</v>
      </c>
      <c r="C303" s="7">
        <v>7.26</v>
      </c>
      <c r="D303" s="7">
        <v>0.5</v>
      </c>
      <c r="E303" s="7">
        <f t="shared" ref="E303:E304" si="9">C303*D303</f>
        <v>3.63</v>
      </c>
      <c r="F303" s="7" t="s">
        <v>1</v>
      </c>
      <c r="G303" s="5"/>
      <c r="H303" s="5"/>
      <c r="I303" s="5"/>
      <c r="J303" s="119"/>
    </row>
    <row r="304" spans="1:10">
      <c r="A304" s="118"/>
      <c r="B304" s="5" t="s">
        <v>195</v>
      </c>
      <c r="C304" s="7">
        <v>2.5</v>
      </c>
      <c r="D304" s="7">
        <v>0.5</v>
      </c>
      <c r="E304" s="7">
        <f t="shared" si="9"/>
        <v>1.25</v>
      </c>
      <c r="F304" s="7" t="s">
        <v>1</v>
      </c>
      <c r="G304" s="5"/>
      <c r="H304" s="5"/>
      <c r="I304" s="5"/>
      <c r="J304" s="119"/>
    </row>
    <row r="305" spans="1:10" ht="15">
      <c r="A305" s="118"/>
      <c r="B305" s="5"/>
      <c r="C305" s="5"/>
      <c r="D305" s="5" t="s">
        <v>119</v>
      </c>
      <c r="E305" s="113">
        <f>SUM(E300:E304)</f>
        <v>13.05</v>
      </c>
      <c r="F305" s="113" t="s">
        <v>1</v>
      </c>
      <c r="G305" s="5"/>
      <c r="H305" s="5"/>
      <c r="I305" s="5"/>
      <c r="J305" s="119"/>
    </row>
    <row r="306" spans="1:10">
      <c r="A306" s="118"/>
      <c r="B306" s="5"/>
      <c r="C306" s="5"/>
      <c r="D306" s="5"/>
      <c r="E306" s="5"/>
      <c r="F306" s="5"/>
      <c r="G306" s="5"/>
      <c r="H306" s="5"/>
      <c r="I306" s="5"/>
      <c r="J306" s="119"/>
    </row>
    <row r="307" spans="1:10" ht="27.6" customHeight="1">
      <c r="A307" s="118"/>
      <c r="B307" s="4" t="str">
        <f>PO!A82</f>
        <v>9.4</v>
      </c>
      <c r="C307" s="191" t="str">
        <f>PO!C82</f>
        <v>PLANTIO E PREPARO DE COVAS DE FORRAÇÃO, EXCETO FORNECIMENTO DAS MUDAS</v>
      </c>
      <c r="D307" s="191"/>
      <c r="E307" s="191"/>
      <c r="F307" s="191"/>
      <c r="G307" s="191"/>
      <c r="H307" s="191"/>
      <c r="I307" s="191"/>
      <c r="J307" s="119"/>
    </row>
    <row r="308" spans="1:10" ht="15">
      <c r="A308" s="118"/>
      <c r="B308" s="5" t="s">
        <v>196</v>
      </c>
      <c r="C308" s="113">
        <f>E305</f>
        <v>13.05</v>
      </c>
      <c r="D308" s="114" t="s">
        <v>1</v>
      </c>
      <c r="E308" s="5"/>
      <c r="F308" s="5"/>
      <c r="G308" s="5"/>
      <c r="H308" s="5"/>
      <c r="I308" s="5"/>
      <c r="J308" s="119"/>
    </row>
    <row r="309" spans="1:10">
      <c r="A309" s="118"/>
      <c r="B309" s="5"/>
      <c r="C309" s="5"/>
      <c r="D309" s="5"/>
      <c r="E309" s="5"/>
      <c r="F309" s="5"/>
      <c r="G309" s="5"/>
      <c r="H309" s="5"/>
      <c r="I309" s="5"/>
      <c r="J309" s="119"/>
    </row>
    <row r="310" spans="1:10" s="2" customFormat="1" ht="15">
      <c r="A310" s="120"/>
      <c r="B310" s="9"/>
      <c r="C310" s="3"/>
      <c r="D310" s="3"/>
      <c r="E310" s="9"/>
      <c r="F310" s="9"/>
      <c r="G310" s="9"/>
      <c r="H310" s="9"/>
      <c r="I310" s="9"/>
      <c r="J310" s="121"/>
    </row>
    <row r="311" spans="1:10" s="2" customFormat="1" ht="15">
      <c r="A311" s="120"/>
      <c r="B311" s="9"/>
      <c r="C311" s="3"/>
      <c r="D311" s="3"/>
      <c r="E311" s="9"/>
      <c r="F311" s="9"/>
      <c r="G311" s="9"/>
      <c r="H311" s="9"/>
      <c r="I311" s="9"/>
      <c r="J311" s="121"/>
    </row>
    <row r="312" spans="1:10">
      <c r="A312" s="118"/>
      <c r="B312" s="5"/>
      <c r="C312" s="5"/>
      <c r="D312" s="5"/>
      <c r="E312" s="5"/>
      <c r="F312" s="5"/>
      <c r="G312" s="5"/>
      <c r="H312" s="5"/>
      <c r="I312" s="5"/>
      <c r="J312" s="119"/>
    </row>
    <row r="313" spans="1:10">
      <c r="A313" s="118"/>
      <c r="B313" s="5"/>
      <c r="C313" s="194"/>
      <c r="D313" s="194"/>
      <c r="E313" s="194"/>
      <c r="F313" s="5"/>
      <c r="G313" s="195"/>
      <c r="H313" s="195"/>
      <c r="I313" s="195"/>
      <c r="J313" s="119"/>
    </row>
    <row r="314" spans="1:10" ht="18">
      <c r="A314" s="118"/>
      <c r="B314" s="5"/>
      <c r="C314" s="193">
        <f>PO!C93</f>
        <v>0</v>
      </c>
      <c r="D314" s="193"/>
      <c r="E314" s="193"/>
      <c r="F314" s="5"/>
      <c r="G314" s="193" t="s">
        <v>67</v>
      </c>
      <c r="H314" s="193"/>
      <c r="I314" s="193"/>
      <c r="J314" s="119"/>
    </row>
    <row r="315" spans="1:10" ht="18">
      <c r="A315" s="118"/>
      <c r="B315" s="5"/>
      <c r="C315" s="193">
        <f>PO!C94</f>
        <v>0</v>
      </c>
      <c r="D315" s="193"/>
      <c r="E315" s="193"/>
      <c r="F315" s="5"/>
      <c r="G315" s="193" t="s">
        <v>244</v>
      </c>
      <c r="H315" s="193"/>
      <c r="I315" s="193"/>
      <c r="J315" s="119"/>
    </row>
    <row r="316" spans="1:10" ht="18">
      <c r="A316" s="118"/>
      <c r="B316" s="5"/>
      <c r="C316" s="46"/>
      <c r="D316" s="46"/>
      <c r="E316" s="46"/>
      <c r="F316" s="5"/>
      <c r="G316" s="46"/>
      <c r="H316" s="46"/>
      <c r="I316" s="46"/>
      <c r="J316" s="119"/>
    </row>
    <row r="317" spans="1:10">
      <c r="A317" s="122"/>
      <c r="B317" s="123"/>
      <c r="C317" s="123"/>
      <c r="D317" s="123"/>
      <c r="E317" s="123"/>
      <c r="F317" s="123"/>
      <c r="G317" s="123"/>
      <c r="H317" s="123"/>
      <c r="I317" s="123"/>
      <c r="J317" s="124"/>
    </row>
  </sheetData>
  <mergeCells count="70">
    <mergeCell ref="B281:B282"/>
    <mergeCell ref="C283:I283"/>
    <mergeCell ref="C286:I286"/>
    <mergeCell ref="C183:I183"/>
    <mergeCell ref="C225:I225"/>
    <mergeCell ref="C228:I228"/>
    <mergeCell ref="C235:I235"/>
    <mergeCell ref="C238:I238"/>
    <mergeCell ref="B1:J1"/>
    <mergeCell ref="C242:I242"/>
    <mergeCell ref="C142:I142"/>
    <mergeCell ref="C145:I145"/>
    <mergeCell ref="C62:I62"/>
    <mergeCell ref="C158:I158"/>
    <mergeCell ref="C116:I116"/>
    <mergeCell ref="C118:I118"/>
    <mergeCell ref="C125:I125"/>
    <mergeCell ref="C128:I128"/>
    <mergeCell ref="C140:I140"/>
    <mergeCell ref="C101:I101"/>
    <mergeCell ref="C165:I165"/>
    <mergeCell ref="C168:I168"/>
    <mergeCell ref="C37:I37"/>
    <mergeCell ref="C26:I26"/>
    <mergeCell ref="C89:I89"/>
    <mergeCell ref="C93:I93"/>
    <mergeCell ref="C109:I109"/>
    <mergeCell ref="C299:I299"/>
    <mergeCell ref="C274:I274"/>
    <mergeCell ref="C248:I248"/>
    <mergeCell ref="C289:I289"/>
    <mergeCell ref="C291:I291"/>
    <mergeCell ref="C294:I294"/>
    <mergeCell ref="C250:I250"/>
    <mergeCell ref="C259:I259"/>
    <mergeCell ref="C265:I265"/>
    <mergeCell ref="C271:I271"/>
    <mergeCell ref="C280:I280"/>
    <mergeCell ref="C160:I160"/>
    <mergeCell ref="C192:I192"/>
    <mergeCell ref="B2:J2"/>
    <mergeCell ref="C6:I6"/>
    <mergeCell ref="C13:I13"/>
    <mergeCell ref="C16:I16"/>
    <mergeCell ref="C19:I19"/>
    <mergeCell ref="C4:I4"/>
    <mergeCell ref="C172:I172"/>
    <mergeCell ref="C314:E314"/>
    <mergeCell ref="C315:E315"/>
    <mergeCell ref="G314:I314"/>
    <mergeCell ref="G315:I315"/>
    <mergeCell ref="C307:I307"/>
    <mergeCell ref="C313:E313"/>
    <mergeCell ref="G313:I313"/>
    <mergeCell ref="C31:I31"/>
    <mergeCell ref="C148:I148"/>
    <mergeCell ref="C176:I176"/>
    <mergeCell ref="C180:I180"/>
    <mergeCell ref="C190:I190"/>
    <mergeCell ref="C42:I42"/>
    <mergeCell ref="C69:I69"/>
    <mergeCell ref="C47:I47"/>
    <mergeCell ref="C57:I57"/>
    <mergeCell ref="C71:I71"/>
    <mergeCell ref="C54:I54"/>
    <mergeCell ref="C76:I76"/>
    <mergeCell ref="C79:I79"/>
    <mergeCell ref="C103:I103"/>
    <mergeCell ref="C113:I113"/>
    <mergeCell ref="C86:I86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97" fitToHeight="7" orientation="portrait" horizontalDpi="4294967293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PO</vt:lpstr>
      <vt:lpstr>MEM CALC</vt:lpstr>
      <vt:lpstr>'MEM CALC'!Area_de_impressao</vt:lpstr>
      <vt:lpstr>PO!Area_de_impressao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Obras</cp:lastModifiedBy>
  <cp:lastPrinted>2020-04-17T14:47:51Z</cp:lastPrinted>
  <dcterms:created xsi:type="dcterms:W3CDTF">2015-10-28T23:33:01Z</dcterms:created>
  <dcterms:modified xsi:type="dcterms:W3CDTF">2020-04-17T14:59:11Z</dcterms:modified>
</cp:coreProperties>
</file>