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 activeTab="4"/>
  </bookViews>
  <sheets>
    <sheet name="PLAN. ORÇAMENTARIA" sheetId="1" r:id="rId1"/>
    <sheet name="PLAN. ORÇAMENTARIA (2)" sheetId="6" r:id="rId2"/>
    <sheet name="CFF" sheetId="2" r:id="rId3"/>
    <sheet name="MEM CALC" sheetId="4" r:id="rId4"/>
    <sheet name="ABC" sheetId="7" r:id="rId5"/>
  </sheets>
  <definedNames>
    <definedName name="_xlnm.Print_Area" localSheetId="4">ABC!$A$1:$K$34</definedName>
    <definedName name="_xlnm.Print_Area" localSheetId="2">CFF!$B$1:$I$23</definedName>
    <definedName name="_xlnm.Print_Area" localSheetId="3">'MEM CALC'!$A$1:$H$46</definedName>
    <definedName name="_xlnm.Print_Area" localSheetId="0">'PLAN. ORÇAMENTARIA'!$A$1:$I$44</definedName>
    <definedName name="_xlnm.Print_Area" localSheetId="1">'PLAN. ORÇAMENTARIA (2)'!$A$1:$I$41</definedName>
    <definedName name="_xlnm.Print_Titles" localSheetId="4">ABC!$12:$12</definedName>
    <definedName name="_xlnm.Print_Titles" localSheetId="0">'PLAN. ORÇAMENTARIA'!$11:$11</definedName>
    <definedName name="_xlnm.Print_Titles" localSheetId="1">'PLAN. ORÇAMENTARIA (2)'!$11:$11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5" i="7"/>
  <c r="K16" s="1"/>
  <c r="K17" s="1"/>
  <c r="K18" s="1"/>
  <c r="K19" s="1"/>
  <c r="K20" s="1"/>
  <c r="K21" s="1"/>
  <c r="K22" s="1"/>
  <c r="K14"/>
  <c r="K13"/>
  <c r="J25"/>
  <c r="J14"/>
  <c r="J15"/>
  <c r="J16"/>
  <c r="J17"/>
  <c r="J18"/>
  <c r="J19"/>
  <c r="J20"/>
  <c r="J21"/>
  <c r="J22"/>
  <c r="J13"/>
  <c r="I25"/>
  <c r="C12" i="2"/>
  <c r="C10"/>
  <c r="C8"/>
  <c r="S9"/>
  <c r="R9"/>
  <c r="Q9"/>
  <c r="P9"/>
  <c r="N9"/>
  <c r="S8"/>
  <c r="R8"/>
  <c r="Q8"/>
  <c r="P8"/>
  <c r="O8"/>
  <c r="N8"/>
  <c r="M8"/>
  <c r="H14" i="6"/>
  <c r="I14" s="1"/>
  <c r="G14"/>
  <c r="F9" i="4"/>
  <c r="F10"/>
  <c r="H29" i="6"/>
  <c r="I29" s="1"/>
  <c r="H28"/>
  <c r="I28" s="1"/>
  <c r="H24"/>
  <c r="I24" s="1"/>
  <c r="H23"/>
  <c r="I23" s="1"/>
  <c r="H22"/>
  <c r="I22" s="1"/>
  <c r="H21"/>
  <c r="I21" s="1"/>
  <c r="H20"/>
  <c r="I20" s="1"/>
  <c r="H19"/>
  <c r="I19" s="1"/>
  <c r="H18"/>
  <c r="I18" s="1"/>
  <c r="G31" i="4"/>
  <c r="F21"/>
  <c r="F29"/>
  <c r="F28"/>
  <c r="G27"/>
  <c r="G24"/>
  <c r="E25" s="1"/>
  <c r="F25" s="1"/>
  <c r="F16"/>
  <c r="G12"/>
  <c r="E14" s="1"/>
  <c r="S15" i="2"/>
  <c r="R15"/>
  <c r="Q15"/>
  <c r="S14"/>
  <c r="R14"/>
  <c r="Q14"/>
  <c r="P14"/>
  <c r="O14"/>
  <c r="N14"/>
  <c r="M14"/>
  <c r="L14"/>
  <c r="S13"/>
  <c r="R13"/>
  <c r="Q13"/>
  <c r="P13"/>
  <c r="S12"/>
  <c r="R12"/>
  <c r="Q12"/>
  <c r="P12"/>
  <c r="O12"/>
  <c r="N12"/>
  <c r="M12"/>
  <c r="S11"/>
  <c r="R11"/>
  <c r="Q11"/>
  <c r="P11"/>
  <c r="S10"/>
  <c r="R10"/>
  <c r="Q10"/>
  <c r="P10"/>
  <c r="O10"/>
  <c r="N10"/>
  <c r="M10"/>
  <c r="I28" i="1"/>
  <c r="I27"/>
  <c r="I22"/>
  <c r="I15"/>
  <c r="I14"/>
  <c r="H28"/>
  <c r="H27"/>
  <c r="H22"/>
  <c r="H23"/>
  <c r="I23" s="1"/>
  <c r="H21"/>
  <c r="I21" s="1"/>
  <c r="H15"/>
  <c r="H16"/>
  <c r="I16" s="1"/>
  <c r="H17"/>
  <c r="I17" s="1"/>
  <c r="H14"/>
  <c r="I15" i="6" l="1"/>
  <c r="E9" i="2" s="1"/>
  <c r="L9" s="1"/>
  <c r="F11" i="4"/>
  <c r="I30" i="6"/>
  <c r="E13" i="2" s="1"/>
  <c r="I25" i="6"/>
  <c r="E11" i="2" s="1"/>
  <c r="E30" i="4"/>
  <c r="D26"/>
  <c r="G26" s="1"/>
  <c r="D33" s="1"/>
  <c r="E13"/>
  <c r="D20" s="1"/>
  <c r="C15"/>
  <c r="F15" s="1"/>
  <c r="F17" s="1"/>
  <c r="D18"/>
  <c r="G18" s="1"/>
  <c r="F30" s="1"/>
  <c r="I32" i="1"/>
  <c r="P15" i="2"/>
  <c r="E16" l="1"/>
  <c r="E8" s="1"/>
  <c r="L8" s="1"/>
  <c r="F11"/>
  <c r="O9"/>
  <c r="F9"/>
  <c r="M9" s="1"/>
  <c r="I32" i="6"/>
  <c r="D5" i="2" s="1"/>
  <c r="D19" i="4"/>
  <c r="F19" s="1"/>
  <c r="F22"/>
  <c r="D30" s="1"/>
  <c r="G30" s="1"/>
  <c r="D32"/>
  <c r="G32" s="1"/>
  <c r="I24" i="1"/>
  <c r="L13" i="2" l="1"/>
  <c r="M13"/>
  <c r="N13"/>
  <c r="H13"/>
  <c r="O13" s="1"/>
  <c r="I18" i="1"/>
  <c r="I34" l="1"/>
  <c r="M11" i="2" l="1"/>
  <c r="G11"/>
  <c r="N11" s="1"/>
  <c r="G16" s="1"/>
  <c r="G15" s="1"/>
  <c r="N15" s="1"/>
  <c r="L11"/>
  <c r="H11"/>
  <c r="O11" s="1"/>
  <c r="H16" s="1"/>
  <c r="H15" s="1"/>
  <c r="O15" s="1"/>
  <c r="F16" l="1"/>
  <c r="F15" s="1"/>
  <c r="M15" s="1"/>
  <c r="E12"/>
  <c r="L12" s="1"/>
  <c r="E10"/>
  <c r="E15" l="1"/>
  <c r="L15" s="1"/>
  <c r="L10"/>
</calcChain>
</file>

<file path=xl/sharedStrings.xml><?xml version="1.0" encoding="utf-8"?>
<sst xmlns="http://schemas.openxmlformats.org/spreadsheetml/2006/main" count="366" uniqueCount="149">
  <si>
    <t>m</t>
  </si>
  <si>
    <t>m²</t>
  </si>
  <si>
    <t>Subtotal</t>
  </si>
  <si>
    <t xml:space="preserve">Planilha Orçamentária </t>
  </si>
  <si>
    <t>ITEM</t>
  </si>
  <si>
    <t>CÓDIGO</t>
  </si>
  <si>
    <t>FONTE</t>
  </si>
  <si>
    <t>DESCRIÇÃO DOS SERVIÇOS</t>
  </si>
  <si>
    <t>UNID</t>
  </si>
  <si>
    <t>QUANT</t>
  </si>
  <si>
    <t xml:space="preserve">SERVIÇOS PRELIMINARES </t>
  </si>
  <si>
    <t>Custo TOTAL com BDI incluso</t>
  </si>
  <si>
    <t>1.2</t>
  </si>
  <si>
    <t>1.3</t>
  </si>
  <si>
    <t>1.4</t>
  </si>
  <si>
    <t>SETOP</t>
  </si>
  <si>
    <t xml:space="preserve">BDI : </t>
  </si>
  <si>
    <t>SISTEMA DE VEDAÇÃO VERTICAL INTERNO E EXTERNO (PAREDES)</t>
  </si>
  <si>
    <t>2.1</t>
  </si>
  <si>
    <t>1.1</t>
  </si>
  <si>
    <t>SERVIÇOS COMPLEMENTARES</t>
  </si>
  <si>
    <t>PREFEITURA MUNICIPAL DE ESTIVA</t>
  </si>
  <si>
    <t>ESTADO DE MINAS GERAIS</t>
  </si>
  <si>
    <t>Zona Rural - Estiva - MG</t>
  </si>
  <si>
    <t>CRONOGRAMA FÍSICO-FINANCEIRO</t>
  </si>
  <si>
    <t>CER-MOU-020</t>
  </si>
  <si>
    <t>ALV-BLO-025</t>
  </si>
  <si>
    <t>ALVENARIA DE VEDAÇÃO COM BLOCO DE CONCRETO, ESP. 14CM, COM ACABAMENTO APARENTE, INCLUSIVE ARGAMASSA PARA ASSENTAMENTO</t>
  </si>
  <si>
    <t>SER-POR-076</t>
  </si>
  <si>
    <t>SER-POR-075</t>
  </si>
  <si>
    <t>Obra: Construção de Alambrado em Campo de Futebol</t>
  </si>
  <si>
    <t>Endereço: Rua Cacilda Oliveira Rosa - Distrito Pantano dos Rosas</t>
  </si>
  <si>
    <t>CINTA DE AMARRAÇÃO DE ALVENARIA COM BLOCO DE CONCRETO ESTRUTURAL, CANALETA TIPO "U", ESP. 14CM, (FBK 4,5MPA), COM ACABAMENTO APARENTE, INCLUSIVE ARGAMASSA PARA ASSENTAMENTO, EXCLUSIVE GRAUTE E ARMAÇÃO</t>
  </si>
  <si>
    <t>CIN-BLO-025</t>
  </si>
  <si>
    <t>ESCAVAÇÃO MANUAL DE VALAS H &lt;= 1,50 M</t>
  </si>
  <si>
    <t>TER-ESC-035</t>
  </si>
  <si>
    <t>M3</t>
  </si>
  <si>
    <t>FORNECIMENTO DE CONCRETO ESTRUTURAL, PREPARADO EM OBRA, COM FCK 25 MPA, INCLUSIVE LANÇAMENTO, ADENSAMENTO E ACABAMENTO</t>
  </si>
  <si>
    <t>EST-CON-035</t>
  </si>
  <si>
    <t>PORTÃO EM TUBO GALVANIZADO 2 1/2" COM TELA FIO 12 # 1/2" E CADEADO Nº 50</t>
  </si>
  <si>
    <t>PORTÃO EM TUBO GALVANIZADO 1 1/2" COM TELA FIO 12 # 1/2" E CADEADO Nº 40</t>
  </si>
  <si>
    <t>CERCA DE MOURÃO H = 2,80 M - MOURÃO PRÉ-FABRICADO DE CONCRETO PONTA VIRADA A CADA 2,50 M, 5 FIOS DE ARAME LISO E TELA GALVANIZADA # 2" FIO 12, INCLUSIVE FUNDAÇÃO</t>
  </si>
  <si>
    <t>Data Base: 13 de Janeiro / 2020</t>
  </si>
  <si>
    <t>ESPORTES</t>
  </si>
  <si>
    <t>CORTE, DOBRA E MONTAGEM DE AÇO CA-50/60</t>
  </si>
  <si>
    <t>ARM-AÇO-020</t>
  </si>
  <si>
    <t>KG</t>
  </si>
  <si>
    <t>FORMA E DESFORMA DE TÁBUA E SARRAFO, REAPROVEITAMENTO (3X), EXCLUSIVE ESCORAMENTO</t>
  </si>
  <si>
    <t>EST-FOR-005</t>
  </si>
  <si>
    <t>M2</t>
  </si>
  <si>
    <t>2.2</t>
  </si>
  <si>
    <t>2.3</t>
  </si>
  <si>
    <t>3.1</t>
  </si>
  <si>
    <t>3.2</t>
  </si>
  <si>
    <t>Endereço da Obra:</t>
  </si>
  <si>
    <t>Prazo Execução:</t>
  </si>
  <si>
    <t>03 meses</t>
  </si>
  <si>
    <t>Valor Total da Obra:</t>
  </si>
  <si>
    <t>Data:</t>
  </si>
  <si>
    <t>Fevereiro/2020</t>
  </si>
  <si>
    <t>DESCRIÇÃO</t>
  </si>
  <si>
    <t>FÍSICO FINANCEIRO</t>
  </si>
  <si>
    <t>ETAPAS</t>
  </si>
  <si>
    <t>MÊS 1</t>
  </si>
  <si>
    <t>MÊS 2</t>
  </si>
  <si>
    <t>MÊS 3</t>
  </si>
  <si>
    <t>MÊS 4</t>
  </si>
  <si>
    <t>AUXILIAR</t>
  </si>
  <si>
    <t>MÊS 5</t>
  </si>
  <si>
    <t>MÊS 6</t>
  </si>
  <si>
    <t>MÊS 7</t>
  </si>
  <si>
    <t>Físico %</t>
  </si>
  <si>
    <t>Financeiro</t>
  </si>
  <si>
    <t>TOTAL</t>
  </si>
  <si>
    <t>Engº Joaquim Francisco Pereira</t>
  </si>
  <si>
    <t>Engª Monique Angélica Lisboa</t>
  </si>
  <si>
    <t>Agenício de Oliveira</t>
  </si>
  <si>
    <t>Engenheiro Civil</t>
  </si>
  <si>
    <t>Secretária Municipal de Obras</t>
  </si>
  <si>
    <t>Prefeito Municipal</t>
  </si>
  <si>
    <t>BAIRRO PANTANO DOS ROSAS</t>
  </si>
  <si>
    <t>CREA 40.914/D-MG</t>
  </si>
  <si>
    <t>Sec. Obras - CREA 199.456/D-MG</t>
  </si>
  <si>
    <t>VALOR UNITÁRIO</t>
  </si>
  <si>
    <t>SEM BDI</t>
  </si>
  <si>
    <t>COM BDI</t>
  </si>
  <si>
    <t>TOTAL COM BDI</t>
  </si>
  <si>
    <t>Preço Base: SETOP 11/2019 Sem Desoneração</t>
  </si>
  <si>
    <t>Estiva, 11 de fevereiro de 2020.</t>
  </si>
  <si>
    <t>Comprimento Total Portões:</t>
  </si>
  <si>
    <t>Colunas Portões:</t>
  </si>
  <si>
    <t>Perímetro Total Campo:</t>
  </si>
  <si>
    <t>A</t>
  </si>
  <si>
    <t>B</t>
  </si>
  <si>
    <t>C</t>
  </si>
  <si>
    <t>D</t>
  </si>
  <si>
    <t>E</t>
  </si>
  <si>
    <t>F</t>
  </si>
  <si>
    <t>Escavação:</t>
  </si>
  <si>
    <t>m³</t>
  </si>
  <si>
    <t>G</t>
  </si>
  <si>
    <t>Lastro de Concreto:</t>
  </si>
  <si>
    <t>H</t>
  </si>
  <si>
    <t>I</t>
  </si>
  <si>
    <t>Canaleta tipo U:</t>
  </si>
  <si>
    <t>J</t>
  </si>
  <si>
    <t>Concreto:</t>
  </si>
  <si>
    <t>Aço:</t>
  </si>
  <si>
    <t>kg/m³</t>
  </si>
  <si>
    <t>kg</t>
  </si>
  <si>
    <t>Forma:</t>
  </si>
  <si>
    <t>Comprimento Total Cerca:</t>
  </si>
  <si>
    <t>K</t>
  </si>
  <si>
    <t>Portão 2 1/2":</t>
  </si>
  <si>
    <t>L</t>
  </si>
  <si>
    <t>Portão 1 1/2":</t>
  </si>
  <si>
    <t>M</t>
  </si>
  <si>
    <t>Concreto Total:</t>
  </si>
  <si>
    <t>(=A-B-C)</t>
  </si>
  <si>
    <t>Comprimento Total Base Lastro: (=A-C)</t>
  </si>
  <si>
    <t>(lastro)</t>
  </si>
  <si>
    <t>(colunas)</t>
  </si>
  <si>
    <t>Blocos de Concreto: (14x19cm)</t>
  </si>
  <si>
    <t>m² (área interna)</t>
  </si>
  <si>
    <t>N</t>
  </si>
  <si>
    <t>Lastro (8mm):</t>
  </si>
  <si>
    <t>kg/m</t>
  </si>
  <si>
    <t>Canaleta (6,3mm):</t>
  </si>
  <si>
    <t>Colunas portões:</t>
  </si>
  <si>
    <t>Total (+5%):</t>
  </si>
  <si>
    <t>EXECUÇÃO DE ALAMBRADO</t>
  </si>
  <si>
    <t>SERRALHERIA</t>
  </si>
  <si>
    <t>MEMORIAL DE CÁLCULO</t>
  </si>
  <si>
    <t>CREA 199.456/D-MG</t>
  </si>
  <si>
    <t>2.4</t>
  </si>
  <si>
    <t>2.5</t>
  </si>
  <si>
    <t>2.6</t>
  </si>
  <si>
    <t>2.7</t>
  </si>
  <si>
    <t>PLACA DE OBRA</t>
  </si>
  <si>
    <t>IIO-PLA-005</t>
  </si>
  <si>
    <t>FORNECIMENTO E COLOCAÇÃO DE PLACA DE OBRA EM CHAPA GALVANIZADA - EM CHAPA GALVANIZADA 0,26 AFIXADAS COM REBITES 540 E PARAFUSOS 3/8, EM ESTRUTURA METÁLICA VIGA U 2" ENRIJECIDA COM METALON 20X20, SUPORTE EM EUCALIPTO AUTOCLAVADO PINTADAS</t>
  </si>
  <si>
    <t>O</t>
  </si>
  <si>
    <t>Placa de obra:</t>
  </si>
  <si>
    <t>2,50x1,25m</t>
  </si>
  <si>
    <t>CONSTRUÇÃO DE ALAMBRADO</t>
  </si>
  <si>
    <t>% do Item</t>
  </si>
  <si>
    <t>% Acumulada</t>
  </si>
  <si>
    <t>CURVA  ABC  DOS  SERVIÇOS</t>
  </si>
  <si>
    <t>Porcentagens para Curva ABC</t>
  </si>
</sst>
</file>

<file path=xl/styles.xml><?xml version="1.0" encoding="utf-8"?>
<styleSheet xmlns="http://schemas.openxmlformats.org/spreadsheetml/2006/main">
  <numFmts count="9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#,##0.00&quot; &quot;;&quot; (&quot;#,##0.00&quot;)&quot;;&quot; -&quot;#&quot; &quot;;@&quot; &quot;"/>
    <numFmt numFmtId="166" formatCode="_(* #,##0.0000_);_(* \(#,##0.0000\);_(* &quot;-&quot;??_);_(@_)"/>
    <numFmt numFmtId="167" formatCode="&quot;R$&quot;\ #,##0.00"/>
    <numFmt numFmtId="168" formatCode="0.0"/>
    <numFmt numFmtId="169" formatCode="0.000"/>
    <numFmt numFmtId="170" formatCode="_(* #,##0.000_);_(* \(#,##0.000\);_(* &quot;-&quot;??_);_(@_)"/>
  </numFmts>
  <fonts count="30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rgb="FF000000"/>
      <name val="Arial1"/>
    </font>
    <font>
      <b/>
      <sz val="11"/>
      <name val="Arial"/>
      <family val="2"/>
    </font>
    <font>
      <sz val="20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0"/>
      <color rgb="FF000000"/>
      <name val="Arial"/>
      <family val="2"/>
    </font>
    <font>
      <b/>
      <i/>
      <u val="double"/>
      <sz val="20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sz val="18"/>
      <color rgb="FF000000"/>
      <name val="Arial"/>
      <family val="2"/>
    </font>
    <font>
      <b/>
      <sz val="9"/>
      <color rgb="FF000000"/>
      <name val="Arial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 Narrow"/>
      <family val="2"/>
    </font>
    <font>
      <sz val="9"/>
      <name val="Arial"/>
      <family val="2"/>
    </font>
    <font>
      <b/>
      <i/>
      <sz val="9"/>
      <name val="Arial"/>
      <family val="2"/>
    </font>
    <font>
      <sz val="11"/>
      <name val="Arial"/>
      <family val="2"/>
    </font>
    <font>
      <sz val="18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rgb="FFFFFF99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1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2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5" fontId="6" fillId="0" borderId="0" applyBorder="0" applyProtection="0"/>
    <xf numFmtId="166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84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left" vertical="center" wrapText="1"/>
    </xf>
    <xf numFmtId="0" fontId="2" fillId="0" borderId="1" xfId="22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2" borderId="1" xfId="3" applyFont="1" applyFill="1" applyBorder="1" applyAlignment="1">
      <alignment horizontal="center" vertical="center"/>
    </xf>
    <xf numFmtId="164" fontId="11" fillId="0" borderId="0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/>
    </xf>
    <xf numFmtId="0" fontId="9" fillId="3" borderId="0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167" fontId="2" fillId="0" borderId="7" xfId="1" applyNumberFormat="1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49" fontId="13" fillId="0" borderId="9" xfId="0" applyNumberFormat="1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2" fontId="13" fillId="0" borderId="0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67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9" xfId="0" applyFont="1" applyBorder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4" borderId="0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0" fontId="13" fillId="4" borderId="1" xfId="0" applyNumberFormat="1" applyFont="1" applyFill="1" applyBorder="1" applyAlignment="1">
      <alignment horizontal="center" vertical="center"/>
    </xf>
    <xf numFmtId="10" fontId="13" fillId="4" borderId="1" xfId="26" applyNumberFormat="1" applyFont="1" applyFill="1" applyBorder="1" applyAlignment="1">
      <alignment horizontal="center" vertical="center"/>
    </xf>
    <xf numFmtId="10" fontId="13" fillId="4" borderId="9" xfId="26" applyNumberFormat="1" applyFont="1" applyFill="1" applyBorder="1" applyAlignment="1">
      <alignment horizontal="center" vertical="center"/>
    </xf>
    <xf numFmtId="1" fontId="13" fillId="4" borderId="0" xfId="0" applyNumberFormat="1" applyFont="1" applyFill="1" applyBorder="1" applyAlignment="1">
      <alignment horizontal="center" vertical="center"/>
    </xf>
    <xf numFmtId="167" fontId="13" fillId="4" borderId="1" xfId="0" applyNumberFormat="1" applyFont="1" applyFill="1" applyBorder="1" applyAlignment="1">
      <alignment horizontal="center" vertical="center"/>
    </xf>
    <xf numFmtId="167" fontId="13" fillId="4" borderId="9" xfId="0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0" fontId="13" fillId="0" borderId="1" xfId="0" applyNumberFormat="1" applyFont="1" applyBorder="1" applyAlignment="1">
      <alignment horizontal="center" vertical="center"/>
    </xf>
    <xf numFmtId="10" fontId="13" fillId="0" borderId="1" xfId="26" applyNumberFormat="1" applyFont="1" applyBorder="1" applyAlignment="1">
      <alignment horizontal="center" vertical="center"/>
    </xf>
    <xf numFmtId="10" fontId="13" fillId="0" borderId="9" xfId="26" applyNumberFormat="1" applyFont="1" applyBorder="1" applyAlignment="1">
      <alignment horizontal="center" vertical="center"/>
    </xf>
    <xf numFmtId="1" fontId="13" fillId="0" borderId="0" xfId="0" applyNumberFormat="1" applyFont="1" applyBorder="1" applyAlignment="1">
      <alignment horizontal="center" vertical="center"/>
    </xf>
    <xf numFmtId="167" fontId="13" fillId="0" borderId="1" xfId="0" applyNumberFormat="1" applyFont="1" applyBorder="1" applyAlignment="1">
      <alignment horizontal="center" vertical="center"/>
    </xf>
    <xf numFmtId="167" fontId="13" fillId="0" borderId="9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0" fontId="20" fillId="0" borderId="1" xfId="0" applyNumberFormat="1" applyFont="1" applyBorder="1" applyAlignment="1">
      <alignment horizontal="center" vertical="center"/>
    </xf>
    <xf numFmtId="167" fontId="20" fillId="0" borderId="1" xfId="0" applyNumberFormat="1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167" fontId="19" fillId="0" borderId="0" xfId="0" applyNumberFormat="1" applyFont="1" applyBorder="1" applyAlignment="1">
      <alignment horizontal="center" vertical="center"/>
    </xf>
    <xf numFmtId="167" fontId="19" fillId="0" borderId="14" xfId="0" applyNumberFormat="1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21" fillId="0" borderId="14" xfId="0" applyFont="1" applyBorder="1" applyAlignment="1">
      <alignment horizontal="right" vertical="center"/>
    </xf>
    <xf numFmtId="0" fontId="21" fillId="0" borderId="14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/>
    </xf>
    <xf numFmtId="2" fontId="13" fillId="0" borderId="16" xfId="0" applyNumberFormat="1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2" fillId="0" borderId="1" xfId="3" applyFont="1" applyFill="1" applyBorder="1" applyAlignment="1">
      <alignment horizontal="left" vertical="center" wrapText="1"/>
    </xf>
    <xf numFmtId="164" fontId="1" fillId="0" borderId="0" xfId="2" applyFont="1" applyFill="1" applyBorder="1" applyAlignment="1">
      <alignment horizontal="center" vertical="center"/>
    </xf>
    <xf numFmtId="164" fontId="11" fillId="0" borderId="0" xfId="2" applyFont="1" applyFill="1" applyBorder="1" applyAlignment="1">
      <alignment horizontal="center" vertical="center"/>
    </xf>
    <xf numFmtId="164" fontId="7" fillId="2" borderId="0" xfId="1" applyFont="1" applyFill="1" applyBorder="1" applyAlignment="1">
      <alignment horizontal="center" vertical="center" wrapText="1"/>
    </xf>
    <xf numFmtId="164" fontId="2" fillId="0" borderId="1" xfId="4" applyFont="1" applyFill="1" applyBorder="1" applyAlignment="1">
      <alignment horizontal="center" vertical="center"/>
    </xf>
    <xf numFmtId="167" fontId="2" fillId="0" borderId="1" xfId="4" applyNumberFormat="1" applyFont="1" applyFill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/>
    </xf>
    <xf numFmtId="164" fontId="2" fillId="2" borderId="1" xfId="1" applyFont="1" applyFill="1" applyBorder="1" applyAlignment="1">
      <alignment horizontal="center" vertical="center"/>
    </xf>
    <xf numFmtId="167" fontId="2" fillId="0" borderId="4" xfId="1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167" fontId="2" fillId="0" borderId="1" xfId="16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164" fontId="0" fillId="0" borderId="0" xfId="1" applyFont="1" applyBorder="1" applyAlignment="1">
      <alignment horizontal="center" vertical="center" wrapText="1"/>
    </xf>
    <xf numFmtId="164" fontId="2" fillId="0" borderId="0" xfId="1" applyFont="1" applyBorder="1" applyAlignment="1">
      <alignment horizontal="center" vertical="center"/>
    </xf>
    <xf numFmtId="164" fontId="2" fillId="0" borderId="0" xfId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2" fillId="0" borderId="13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167" fontId="22" fillId="0" borderId="14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67" fontId="2" fillId="0" borderId="14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0" fillId="3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" fillId="0" borderId="3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/>
    </xf>
    <xf numFmtId="164" fontId="7" fillId="5" borderId="6" xfId="1" applyFont="1" applyFill="1" applyBorder="1" applyAlignment="1">
      <alignment horizontal="center" vertical="center" wrapText="1"/>
    </xf>
    <xf numFmtId="4" fontId="1" fillId="5" borderId="1" xfId="3" applyNumberFormat="1" applyFont="1" applyFill="1" applyBorder="1" applyAlignment="1">
      <alignment horizontal="center" vertical="center" wrapText="1"/>
    </xf>
    <xf numFmtId="0" fontId="1" fillId="5" borderId="1" xfId="3" applyFont="1" applyFill="1" applyBorder="1" applyAlignment="1">
      <alignment horizontal="center" vertical="center"/>
    </xf>
    <xf numFmtId="0" fontId="1" fillId="5" borderId="1" xfId="3" applyFont="1" applyFill="1" applyBorder="1" applyAlignment="1">
      <alignment horizontal="left" vertical="center"/>
    </xf>
    <xf numFmtId="164" fontId="1" fillId="5" borderId="1" xfId="1" applyFont="1" applyFill="1" applyBorder="1" applyAlignment="1">
      <alignment horizontal="center" vertical="center"/>
    </xf>
    <xf numFmtId="49" fontId="1" fillId="5" borderId="3" xfId="0" applyNumberFormat="1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/>
    </xf>
    <xf numFmtId="0" fontId="2" fillId="5" borderId="3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4" fillId="0" borderId="0" xfId="0" applyFont="1" applyFill="1" applyBorder="1" applyAlignment="1">
      <alignment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10" fontId="7" fillId="5" borderId="21" xfId="1" applyNumberFormat="1" applyFont="1" applyFill="1" applyBorder="1" applyAlignment="1">
      <alignment horizontal="center" vertical="center" wrapText="1"/>
    </xf>
    <xf numFmtId="164" fontId="11" fillId="0" borderId="13" xfId="2" applyFont="1" applyFill="1" applyBorder="1" applyAlignment="1">
      <alignment horizontal="center" vertical="center"/>
    </xf>
    <xf numFmtId="10" fontId="7" fillId="2" borderId="14" xfId="1" applyNumberFormat="1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4" xfId="0" applyBorder="1" applyAlignment="1">
      <alignment horizontal="center" vertical="center"/>
    </xf>
    <xf numFmtId="0" fontId="1" fillId="5" borderId="8" xfId="3" applyFont="1" applyFill="1" applyBorder="1" applyAlignment="1">
      <alignment horizontal="center" vertical="center"/>
    </xf>
    <xf numFmtId="164" fontId="1" fillId="5" borderId="9" xfId="1" applyFont="1" applyFill="1" applyBorder="1" applyAlignment="1">
      <alignment horizontal="center" vertical="center"/>
    </xf>
    <xf numFmtId="0" fontId="2" fillId="0" borderId="8" xfId="3" applyFont="1" applyFill="1" applyBorder="1" applyAlignment="1">
      <alignment horizontal="center" vertical="center"/>
    </xf>
    <xf numFmtId="167" fontId="2" fillId="0" borderId="9" xfId="4" applyNumberFormat="1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167" fontId="1" fillId="0" borderId="9" xfId="1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67" fontId="2" fillId="0" borderId="9" xfId="16" applyNumberFormat="1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164" fontId="1" fillId="0" borderId="14" xfId="1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164" fontId="1" fillId="0" borderId="14" xfId="1" applyFont="1" applyBorder="1" applyAlignment="1">
      <alignment horizontal="center" vertical="center"/>
    </xf>
    <xf numFmtId="49" fontId="1" fillId="5" borderId="19" xfId="0" applyNumberFormat="1" applyFont="1" applyFill="1" applyBorder="1" applyAlignment="1">
      <alignment horizontal="center" vertical="center"/>
    </xf>
    <xf numFmtId="167" fontId="7" fillId="5" borderId="9" xfId="1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center" vertical="center"/>
    </xf>
    <xf numFmtId="0" fontId="22" fillId="0" borderId="16" xfId="0" applyFont="1" applyFill="1" applyBorder="1" applyAlignment="1">
      <alignment horizontal="left" vertical="center"/>
    </xf>
    <xf numFmtId="0" fontId="13" fillId="0" borderId="1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" xfId="3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64" fontId="2" fillId="0" borderId="3" xfId="1" applyFont="1" applyFill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7" fillId="0" borderId="0" xfId="0" applyFont="1"/>
    <xf numFmtId="0" fontId="26" fillId="0" borderId="0" xfId="0" applyFont="1"/>
    <xf numFmtId="0" fontId="24" fillId="3" borderId="0" xfId="0" applyFont="1" applyFill="1" applyBorder="1" applyAlignment="1">
      <alignment horizontal="center" vertical="center"/>
    </xf>
    <xf numFmtId="164" fontId="7" fillId="0" borderId="0" xfId="2" applyFont="1" applyFill="1" applyBorder="1" applyAlignment="1">
      <alignment horizontal="center" vertical="center"/>
    </xf>
    <xf numFmtId="0" fontId="27" fillId="0" borderId="13" xfId="0" applyFont="1" applyBorder="1"/>
    <xf numFmtId="0" fontId="26" fillId="0" borderId="0" xfId="0" applyFont="1" applyBorder="1"/>
    <xf numFmtId="0" fontId="26" fillId="0" borderId="14" xfId="0" applyFont="1" applyBorder="1"/>
    <xf numFmtId="0" fontId="27" fillId="0" borderId="0" xfId="0" applyFont="1" applyBorder="1"/>
    <xf numFmtId="2" fontId="26" fillId="0" borderId="0" xfId="0" applyNumberFormat="1" applyFont="1" applyBorder="1"/>
    <xf numFmtId="2" fontId="27" fillId="0" borderId="0" xfId="0" applyNumberFormat="1" applyFont="1" applyBorder="1"/>
    <xf numFmtId="169" fontId="26" fillId="0" borderId="0" xfId="0" applyNumberFormat="1" applyFont="1" applyBorder="1"/>
    <xf numFmtId="168" fontId="27" fillId="0" borderId="0" xfId="0" applyNumberFormat="1" applyFont="1" applyBorder="1"/>
    <xf numFmtId="168" fontId="26" fillId="0" borderId="0" xfId="0" applyNumberFormat="1" applyFont="1" applyBorder="1"/>
    <xf numFmtId="0" fontId="27" fillId="0" borderId="15" xfId="0" applyFont="1" applyBorder="1"/>
    <xf numFmtId="0" fontId="26" fillId="0" borderId="16" xfId="0" applyFont="1" applyBorder="1"/>
    <xf numFmtId="0" fontId="26" fillId="0" borderId="17" xfId="0" applyFont="1" applyBorder="1"/>
    <xf numFmtId="0" fontId="26" fillId="0" borderId="0" xfId="0" applyFont="1" applyBorder="1" applyAlignment="1"/>
    <xf numFmtId="0" fontId="26" fillId="0" borderId="14" xfId="0" applyFont="1" applyBorder="1" applyAlignment="1"/>
    <xf numFmtId="0" fontId="27" fillId="0" borderId="14" xfId="0" applyFont="1" applyBorder="1"/>
    <xf numFmtId="0" fontId="8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5" borderId="1" xfId="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170" fontId="2" fillId="0" borderId="1" xfId="1" applyNumberFormat="1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3" xfId="3" applyFont="1" applyFill="1" applyBorder="1" applyAlignment="1">
      <alignment horizontal="left" vertical="center" wrapText="1"/>
    </xf>
    <xf numFmtId="167" fontId="2" fillId="0" borderId="7" xfId="16" applyNumberFormat="1" applyFont="1" applyFill="1" applyBorder="1" applyAlignment="1">
      <alignment horizontal="center" vertical="center"/>
    </xf>
    <xf numFmtId="167" fontId="2" fillId="0" borderId="1" xfId="1" applyNumberFormat="1" applyFont="1" applyFill="1" applyBorder="1" applyAlignment="1">
      <alignment horizontal="center" vertical="center" wrapText="1"/>
    </xf>
    <xf numFmtId="43" fontId="0" fillId="0" borderId="1" xfId="30" applyFont="1" applyBorder="1" applyAlignment="1">
      <alignment horizontal="center" vertical="center"/>
    </xf>
    <xf numFmtId="43" fontId="0" fillId="0" borderId="1" xfId="30" applyFont="1" applyFill="1" applyBorder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0" fontId="7" fillId="5" borderId="23" xfId="1" applyNumberFormat="1" applyFont="1" applyFill="1" applyBorder="1" applyAlignment="1">
      <alignment horizontal="center" vertical="center" wrapText="1"/>
    </xf>
    <xf numFmtId="10" fontId="7" fillId="2" borderId="0" xfId="1" applyNumberFormat="1" applyFont="1" applyFill="1" applyBorder="1" applyAlignment="1">
      <alignment horizontal="center" vertical="center" wrapText="1"/>
    </xf>
    <xf numFmtId="0" fontId="9" fillId="0" borderId="29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left" vertical="center"/>
    </xf>
    <xf numFmtId="0" fontId="10" fillId="0" borderId="23" xfId="0" applyFont="1" applyFill="1" applyBorder="1" applyAlignment="1">
      <alignment horizontal="center" vertical="center"/>
    </xf>
    <xf numFmtId="0" fontId="9" fillId="0" borderId="24" xfId="0" applyFont="1" applyFill="1" applyBorder="1" applyAlignment="1">
      <alignment horizontal="center" vertical="center"/>
    </xf>
    <xf numFmtId="4" fontId="1" fillId="5" borderId="9" xfId="3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49" fontId="1" fillId="5" borderId="1" xfId="3" applyNumberFormat="1" applyFont="1" applyFill="1" applyBorder="1" applyAlignment="1">
      <alignment horizontal="center" vertical="center"/>
    </xf>
    <xf numFmtId="49" fontId="1" fillId="5" borderId="1" xfId="3" applyNumberFormat="1" applyFont="1" applyFill="1" applyBorder="1" applyAlignment="1">
      <alignment horizontal="center" vertical="center" wrapText="1"/>
    </xf>
    <xf numFmtId="164" fontId="1" fillId="5" borderId="1" xfId="1" applyFont="1" applyFill="1" applyBorder="1" applyAlignment="1">
      <alignment horizontal="center" vertical="center" wrapText="1"/>
    </xf>
    <xf numFmtId="0" fontId="25" fillId="3" borderId="10" xfId="0" applyFont="1" applyFill="1" applyBorder="1" applyAlignment="1">
      <alignment horizontal="center" vertical="center"/>
    </xf>
    <xf numFmtId="0" fontId="25" fillId="3" borderId="11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44" fontId="0" fillId="0" borderId="0" xfId="16" applyFont="1" applyAlignment="1">
      <alignment horizontal="center" vertical="center"/>
    </xf>
    <xf numFmtId="164" fontId="12" fillId="0" borderId="13" xfId="2" applyFont="1" applyFill="1" applyBorder="1" applyAlignment="1">
      <alignment horizontal="center" vertical="center"/>
    </xf>
    <xf numFmtId="164" fontId="12" fillId="0" borderId="0" xfId="2" applyFont="1" applyFill="1" applyBorder="1" applyAlignment="1">
      <alignment horizontal="center" vertical="center"/>
    </xf>
    <xf numFmtId="164" fontId="12" fillId="0" borderId="14" xfId="2" applyFont="1" applyFill="1" applyBorder="1" applyAlignment="1">
      <alignment horizontal="center" vertical="center"/>
    </xf>
    <xf numFmtId="164" fontId="7" fillId="0" borderId="2" xfId="2" applyFont="1" applyFill="1" applyBorder="1" applyAlignment="1">
      <alignment horizontal="left" vertical="center"/>
    </xf>
    <xf numFmtId="164" fontId="7" fillId="0" borderId="3" xfId="2" applyFont="1" applyFill="1" applyBorder="1" applyAlignment="1">
      <alignment horizontal="left" vertical="center"/>
    </xf>
    <xf numFmtId="164" fontId="7" fillId="0" borderId="20" xfId="2" applyFont="1" applyFill="1" applyBorder="1" applyAlignment="1">
      <alignment horizontal="left" vertical="center"/>
    </xf>
    <xf numFmtId="164" fontId="1" fillId="0" borderId="2" xfId="2" applyFont="1" applyFill="1" applyBorder="1" applyAlignment="1">
      <alignment horizontal="center" vertical="center"/>
    </xf>
    <xf numFmtId="164" fontId="1" fillId="0" borderId="3" xfId="2" applyFont="1" applyFill="1" applyBorder="1" applyAlignment="1">
      <alignment horizontal="center" vertical="center"/>
    </xf>
    <xf numFmtId="164" fontId="1" fillId="0" borderId="4" xfId="2" applyFont="1" applyFill="1" applyBorder="1" applyAlignment="1">
      <alignment horizontal="center" vertical="center"/>
    </xf>
    <xf numFmtId="164" fontId="11" fillId="0" borderId="19" xfId="2" applyFont="1" applyFill="1" applyBorder="1" applyAlignment="1">
      <alignment horizontal="left" vertical="center"/>
    </xf>
    <xf numFmtId="164" fontId="11" fillId="0" borderId="3" xfId="2" applyFont="1" applyFill="1" applyBorder="1" applyAlignment="1">
      <alignment horizontal="left" vertical="center"/>
    </xf>
    <xf numFmtId="164" fontId="11" fillId="0" borderId="4" xfId="2" applyFont="1" applyFill="1" applyBorder="1" applyAlignment="1">
      <alignment horizontal="left" vertical="center"/>
    </xf>
    <xf numFmtId="164" fontId="1" fillId="0" borderId="1" xfId="2" applyFont="1" applyFill="1" applyBorder="1" applyAlignment="1">
      <alignment horizontal="left" vertical="center"/>
    </xf>
    <xf numFmtId="164" fontId="1" fillId="0" borderId="9" xfId="2" applyFont="1" applyFill="1" applyBorder="1" applyAlignment="1">
      <alignment horizontal="left" vertical="center"/>
    </xf>
    <xf numFmtId="0" fontId="11" fillId="5" borderId="3" xfId="0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4" fontId="1" fillId="5" borderId="1" xfId="3" applyNumberFormat="1" applyFont="1" applyFill="1" applyBorder="1" applyAlignment="1">
      <alignment horizontal="center" vertical="center" wrapText="1"/>
    </xf>
    <xf numFmtId="49" fontId="1" fillId="5" borderId="8" xfId="3" applyNumberFormat="1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49" fontId="15" fillId="0" borderId="13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49" fontId="15" fillId="0" borderId="14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67" fontId="18" fillId="0" borderId="1" xfId="0" applyNumberFormat="1" applyFont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/>
    </xf>
    <xf numFmtId="0" fontId="28" fillId="0" borderId="19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28" fillId="0" borderId="20" xfId="0" applyFont="1" applyBorder="1" applyAlignment="1">
      <alignment horizontal="center" vertical="center"/>
    </xf>
    <xf numFmtId="0" fontId="10" fillId="3" borderId="10" xfId="0" applyFont="1" applyFill="1" applyBorder="1" applyAlignment="1">
      <alignment horizontal="center"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24" fillId="3" borderId="13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14" xfId="0" applyFont="1" applyFill="1" applyBorder="1" applyAlignment="1">
      <alignment horizontal="center" vertical="center"/>
    </xf>
    <xf numFmtId="164" fontId="24" fillId="0" borderId="19" xfId="2" applyFont="1" applyFill="1" applyBorder="1" applyAlignment="1">
      <alignment horizontal="left" vertical="center"/>
    </xf>
    <xf numFmtId="164" fontId="24" fillId="0" borderId="3" xfId="2" applyFont="1" applyFill="1" applyBorder="1" applyAlignment="1">
      <alignment horizontal="left" vertical="center"/>
    </xf>
    <xf numFmtId="164" fontId="24" fillId="0" borderId="20" xfId="2" applyFont="1" applyFill="1" applyBorder="1" applyAlignment="1">
      <alignment horizontal="left" vertical="center"/>
    </xf>
    <xf numFmtId="0" fontId="26" fillId="0" borderId="14" xfId="0" applyFont="1" applyBorder="1" applyAlignment="1">
      <alignment horizontal="center"/>
    </xf>
    <xf numFmtId="0" fontId="10" fillId="3" borderId="28" xfId="0" applyFont="1" applyFill="1" applyBorder="1" applyAlignment="1">
      <alignment horizontal="center" vertical="center"/>
    </xf>
    <xf numFmtId="164" fontId="11" fillId="0" borderId="22" xfId="2" applyFont="1" applyFill="1" applyBorder="1" applyAlignment="1">
      <alignment horizontal="left" vertical="center"/>
    </xf>
    <xf numFmtId="164" fontId="11" fillId="0" borderId="23" xfId="2" applyFont="1" applyFill="1" applyBorder="1" applyAlignment="1">
      <alignment horizontal="left" vertical="center"/>
    </xf>
    <xf numFmtId="164" fontId="11" fillId="0" borderId="24" xfId="2" applyFont="1" applyFill="1" applyBorder="1" applyAlignment="1">
      <alignment horizontal="left" vertical="center"/>
    </xf>
    <xf numFmtId="164" fontId="1" fillId="0" borderId="5" xfId="2" applyFont="1" applyFill="1" applyBorder="1" applyAlignment="1">
      <alignment horizontal="left" vertical="center"/>
    </xf>
    <xf numFmtId="164" fontId="1" fillId="0" borderId="6" xfId="2" applyFont="1" applyFill="1" applyBorder="1" applyAlignment="1">
      <alignment horizontal="left" vertical="center"/>
    </xf>
    <xf numFmtId="0" fontId="29" fillId="0" borderId="1" xfId="0" applyFont="1" applyBorder="1" applyAlignment="1">
      <alignment horizontal="center" vertical="center" wrapText="1"/>
    </xf>
    <xf numFmtId="164" fontId="1" fillId="0" borderId="5" xfId="2" applyFont="1" applyFill="1" applyBorder="1" applyAlignment="1">
      <alignment horizontal="center" vertical="center" wrapText="1"/>
    </xf>
    <xf numFmtId="164" fontId="1" fillId="0" borderId="1" xfId="2" applyFont="1" applyFill="1" applyBorder="1" applyAlignment="1">
      <alignment horizontal="center" vertical="center" wrapText="1"/>
    </xf>
    <xf numFmtId="0" fontId="25" fillId="3" borderId="25" xfId="0" applyFont="1" applyFill="1" applyBorder="1" applyAlignment="1">
      <alignment horizontal="center" vertical="center"/>
    </xf>
    <xf numFmtId="0" fontId="25" fillId="3" borderId="26" xfId="0" applyFont="1" applyFill="1" applyBorder="1" applyAlignment="1">
      <alignment horizontal="center" vertical="center"/>
    </xf>
    <xf numFmtId="0" fontId="25" fillId="3" borderId="27" xfId="0" applyFont="1" applyFill="1" applyBorder="1" applyAlignment="1">
      <alignment horizontal="center" vertical="center"/>
    </xf>
    <xf numFmtId="0" fontId="9" fillId="3" borderId="28" xfId="0" applyFont="1" applyFill="1" applyBorder="1" applyAlignment="1">
      <alignment horizontal="center" vertical="center"/>
    </xf>
    <xf numFmtId="0" fontId="9" fillId="3" borderId="29" xfId="0" applyFont="1" applyFill="1" applyBorder="1" applyAlignment="1">
      <alignment horizontal="center" vertical="center"/>
    </xf>
    <xf numFmtId="4" fontId="1" fillId="5" borderId="2" xfId="3" applyNumberFormat="1" applyFont="1" applyFill="1" applyBorder="1" applyAlignment="1">
      <alignment horizontal="center" vertical="center" wrapText="1"/>
    </xf>
  </cellXfs>
  <cellStyles count="31">
    <cellStyle name="Excel Built-in Excel Built-in Excel Built-in Excel Built-in Excel Built-in Excel Built-in Excel Built-in Separador de milhares 4" xfId="24"/>
    <cellStyle name="Excel Built-in Normal" xfId="12"/>
    <cellStyle name="Moeda" xfId="16" builtinId="4"/>
    <cellStyle name="Normal" xfId="0" builtinId="0"/>
    <cellStyle name="Normal 100" xfId="11"/>
    <cellStyle name="Normal 101" xfId="13"/>
    <cellStyle name="Normal 153" xfId="23"/>
    <cellStyle name="Normal 2" xfId="3"/>
    <cellStyle name="Normal 2 2 2 2" xfId="10"/>
    <cellStyle name="Normal 81" xfId="22"/>
    <cellStyle name="Normal 85" xfId="5"/>
    <cellStyle name="Normal 86" xfId="6"/>
    <cellStyle name="Normal 87" xfId="7"/>
    <cellStyle name="Normal 88" xfId="8"/>
    <cellStyle name="Normal 89" xfId="17"/>
    <cellStyle name="Normal 90" xfId="18"/>
    <cellStyle name="Normal 91" xfId="20"/>
    <cellStyle name="Normal 92" xfId="21"/>
    <cellStyle name="Normal 93" xfId="19"/>
    <cellStyle name="Normal 94" xfId="14"/>
    <cellStyle name="Normal 95" xfId="15"/>
    <cellStyle name="Normal 99" xfId="9"/>
    <cellStyle name="Porcentagem" xfId="26" builtinId="5"/>
    <cellStyle name="Porcentagem 2" xfId="29"/>
    <cellStyle name="Separador de milhares" xfId="30" builtinId="3"/>
    <cellStyle name="Separador de milhares 2" xfId="25"/>
    <cellStyle name="Vírgula 2 2" xfId="28"/>
    <cellStyle name="Vírgula 2 3" xfId="27"/>
    <cellStyle name="Vírgula 2 4" xfId="4"/>
    <cellStyle name="Vírgula 4" xfId="2"/>
    <cellStyle name="Vírgula 6" xfId="1"/>
  </cellStyles>
  <dxfs count="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116981</xdr:colOff>
      <xdr:row>0</xdr:row>
      <xdr:rowOff>41867</xdr:rowOff>
    </xdr:from>
    <xdr:to>
      <xdr:col>1</xdr:col>
      <xdr:colOff>848014</xdr:colOff>
      <xdr:row>2</xdr:row>
      <xdr:rowOff>48467</xdr:rowOff>
    </xdr:to>
    <xdr:pic>
      <xdr:nvPicPr>
        <xdr:cNvPr id="5" name="Picture 63" descr="1 - Brasão Prefei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121" y="41867"/>
          <a:ext cx="731033" cy="5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116981</xdr:colOff>
      <xdr:row>0</xdr:row>
      <xdr:rowOff>41867</xdr:rowOff>
    </xdr:from>
    <xdr:to>
      <xdr:col>1</xdr:col>
      <xdr:colOff>848014</xdr:colOff>
      <xdr:row>2</xdr:row>
      <xdr:rowOff>48467</xdr:rowOff>
    </xdr:to>
    <xdr:pic>
      <xdr:nvPicPr>
        <xdr:cNvPr id="2" name="Picture 63" descr="1 - Brasão Prefei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5121" y="41867"/>
          <a:ext cx="731033" cy="540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116981</xdr:colOff>
      <xdr:row>0</xdr:row>
      <xdr:rowOff>41867</xdr:rowOff>
    </xdr:from>
    <xdr:to>
      <xdr:col>1</xdr:col>
      <xdr:colOff>586740</xdr:colOff>
      <xdr:row>2</xdr:row>
      <xdr:rowOff>48467</xdr:rowOff>
    </xdr:to>
    <xdr:pic>
      <xdr:nvPicPr>
        <xdr:cNvPr id="3" name="Picture 63" descr="1 - Brasão Prefei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9381" y="41867"/>
          <a:ext cx="469759" cy="3571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116982</xdr:colOff>
      <xdr:row>0</xdr:row>
      <xdr:rowOff>41868</xdr:rowOff>
    </xdr:from>
    <xdr:to>
      <xdr:col>1</xdr:col>
      <xdr:colOff>790576</xdr:colOff>
      <xdr:row>3</xdr:row>
      <xdr:rowOff>47626</xdr:rowOff>
    </xdr:to>
    <xdr:pic>
      <xdr:nvPicPr>
        <xdr:cNvPr id="2" name="Picture 63" descr="1 - Brasão Prefei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9407" y="41868"/>
          <a:ext cx="673594" cy="5963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91"/>
  <sheetViews>
    <sheetView topLeftCell="A19" workbookViewId="0">
      <selection activeCell="A27" sqref="A27:G28"/>
    </sheetView>
  </sheetViews>
  <sheetFormatPr defaultColWidth="8.85546875" defaultRowHeight="15"/>
  <cols>
    <col min="1" max="1" width="5.28515625" style="15" bestFit="1" customWidth="1"/>
    <col min="2" max="2" width="13.28515625" style="15" customWidth="1"/>
    <col min="3" max="3" width="10" style="15" customWidth="1"/>
    <col min="4" max="4" width="65.7109375" style="98" customWidth="1"/>
    <col min="5" max="5" width="6.85546875" style="15" customWidth="1"/>
    <col min="6" max="6" width="9.85546875" style="15" customWidth="1"/>
    <col min="7" max="7" width="13.85546875" style="15" customWidth="1"/>
    <col min="8" max="8" width="13.7109375" style="15" customWidth="1"/>
    <col min="9" max="9" width="13.28515625" style="15" customWidth="1"/>
    <col min="10" max="10" width="8.85546875" style="15"/>
    <col min="11" max="11" width="9.85546875" style="15" bestFit="1" customWidth="1"/>
    <col min="12" max="16384" width="8.85546875" style="15"/>
  </cols>
  <sheetData>
    <row r="1" spans="1:17" ht="25.5">
      <c r="A1" s="205" t="s">
        <v>21</v>
      </c>
      <c r="B1" s="206"/>
      <c r="C1" s="206"/>
      <c r="D1" s="206"/>
      <c r="E1" s="206"/>
      <c r="F1" s="206"/>
      <c r="G1" s="206"/>
      <c r="H1" s="206"/>
      <c r="I1" s="207"/>
      <c r="J1" s="85"/>
      <c r="K1" s="85"/>
      <c r="L1" s="85"/>
    </row>
    <row r="2" spans="1:17" ht="18">
      <c r="A2" s="208" t="s">
        <v>22</v>
      </c>
      <c r="B2" s="209"/>
      <c r="C2" s="209"/>
      <c r="D2" s="209"/>
      <c r="E2" s="209"/>
      <c r="F2" s="209"/>
      <c r="G2" s="209"/>
      <c r="H2" s="209"/>
      <c r="I2" s="210"/>
      <c r="J2" s="18"/>
      <c r="K2" s="18"/>
      <c r="L2" s="18"/>
    </row>
    <row r="3" spans="1:17" ht="5.45" customHeight="1">
      <c r="A3" s="211"/>
      <c r="B3" s="212"/>
      <c r="C3" s="212"/>
      <c r="D3" s="212"/>
      <c r="E3" s="212"/>
      <c r="F3" s="212"/>
      <c r="G3" s="212"/>
      <c r="H3" s="212"/>
      <c r="I3" s="213"/>
      <c r="J3" s="19"/>
      <c r="K3" s="18"/>
      <c r="L3" s="18"/>
    </row>
    <row r="4" spans="1:17" ht="4.9000000000000004" customHeight="1">
      <c r="A4" s="114"/>
      <c r="B4" s="19"/>
      <c r="C4" s="19"/>
      <c r="D4" s="96"/>
      <c r="E4" s="19"/>
      <c r="F4" s="19"/>
      <c r="G4" s="19"/>
      <c r="H4" s="19"/>
      <c r="I4" s="115"/>
      <c r="J4" s="19"/>
      <c r="K4" s="18"/>
      <c r="L4" s="18"/>
    </row>
    <row r="5" spans="1:17" ht="15.75">
      <c r="A5" s="224" t="s">
        <v>30</v>
      </c>
      <c r="B5" s="225"/>
      <c r="C5" s="225"/>
      <c r="D5" s="226"/>
      <c r="E5" s="227" t="s">
        <v>43</v>
      </c>
      <c r="F5" s="227"/>
      <c r="G5" s="227"/>
      <c r="H5" s="227"/>
      <c r="I5" s="228"/>
      <c r="J5" s="67"/>
      <c r="K5" s="67"/>
      <c r="L5" s="67"/>
    </row>
    <row r="6" spans="1:17" ht="15.75">
      <c r="A6" s="224" t="s">
        <v>31</v>
      </c>
      <c r="B6" s="225"/>
      <c r="C6" s="225"/>
      <c r="D6" s="226"/>
      <c r="E6" s="218" t="s">
        <v>87</v>
      </c>
      <c r="F6" s="219"/>
      <c r="G6" s="219"/>
      <c r="H6" s="219"/>
      <c r="I6" s="220"/>
    </row>
    <row r="7" spans="1:17" ht="15.75">
      <c r="A7" s="224" t="s">
        <v>23</v>
      </c>
      <c r="B7" s="225"/>
      <c r="C7" s="225"/>
      <c r="D7" s="226"/>
      <c r="E7" s="221" t="s">
        <v>42</v>
      </c>
      <c r="F7" s="222"/>
      <c r="G7" s="223"/>
      <c r="H7" s="103" t="s">
        <v>16</v>
      </c>
      <c r="I7" s="116">
        <v>0.24329999999999999</v>
      </c>
    </row>
    <row r="8" spans="1:17" ht="6" customHeight="1">
      <c r="A8" s="117"/>
      <c r="B8" s="68"/>
      <c r="C8" s="68"/>
      <c r="D8" s="12"/>
      <c r="E8" s="67"/>
      <c r="F8" s="67"/>
      <c r="G8" s="67"/>
      <c r="H8" s="69"/>
      <c r="I8" s="118"/>
    </row>
    <row r="9" spans="1:17" ht="23.25">
      <c r="A9" s="215" t="s">
        <v>3</v>
      </c>
      <c r="B9" s="216"/>
      <c r="C9" s="216"/>
      <c r="D9" s="216"/>
      <c r="E9" s="216"/>
      <c r="F9" s="216"/>
      <c r="G9" s="216"/>
      <c r="H9" s="216"/>
      <c r="I9" s="217"/>
    </row>
    <row r="10" spans="1:17" ht="23.45" customHeight="1">
      <c r="A10" s="234" t="s">
        <v>4</v>
      </c>
      <c r="B10" s="202" t="s">
        <v>5</v>
      </c>
      <c r="C10" s="202" t="s">
        <v>6</v>
      </c>
      <c r="D10" s="202" t="s">
        <v>7</v>
      </c>
      <c r="E10" s="203" t="s">
        <v>8</v>
      </c>
      <c r="F10" s="204" t="s">
        <v>9</v>
      </c>
      <c r="G10" s="233" t="s">
        <v>83</v>
      </c>
      <c r="H10" s="233"/>
      <c r="I10" s="197" t="s">
        <v>86</v>
      </c>
    </row>
    <row r="11" spans="1:17">
      <c r="A11" s="234"/>
      <c r="B11" s="202"/>
      <c r="C11" s="202"/>
      <c r="D11" s="202"/>
      <c r="E11" s="203"/>
      <c r="F11" s="204"/>
      <c r="G11" s="104" t="s">
        <v>84</v>
      </c>
      <c r="H11" s="104" t="s">
        <v>85</v>
      </c>
      <c r="I11" s="197"/>
    </row>
    <row r="12" spans="1:17" ht="9" customHeight="1">
      <c r="A12" s="119"/>
      <c r="B12" s="95"/>
      <c r="C12" s="95"/>
      <c r="D12" s="120"/>
      <c r="E12" s="95"/>
      <c r="F12" s="95"/>
      <c r="G12" s="95"/>
      <c r="H12" s="95"/>
      <c r="I12" s="121"/>
    </row>
    <row r="13" spans="1:17">
      <c r="A13" s="122">
        <v>1</v>
      </c>
      <c r="B13" s="105"/>
      <c r="C13" s="105"/>
      <c r="D13" s="106" t="s">
        <v>10</v>
      </c>
      <c r="E13" s="105"/>
      <c r="F13" s="107"/>
      <c r="G13" s="107"/>
      <c r="H13" s="107"/>
      <c r="I13" s="123"/>
    </row>
    <row r="14" spans="1:17" ht="25.5">
      <c r="A14" s="124" t="s">
        <v>19</v>
      </c>
      <c r="B14" s="14" t="s">
        <v>29</v>
      </c>
      <c r="C14" s="3" t="s">
        <v>15</v>
      </c>
      <c r="D14" s="66" t="s">
        <v>39</v>
      </c>
      <c r="E14" s="3" t="s">
        <v>1</v>
      </c>
      <c r="F14" s="70">
        <v>6.72</v>
      </c>
      <c r="G14" s="20">
        <v>353.09</v>
      </c>
      <c r="H14" s="71">
        <f>ROUND((1+$I$7)*(G14),2)</f>
        <v>439</v>
      </c>
      <c r="I14" s="125">
        <f>ROUND((H14*F14),2)</f>
        <v>2950.08</v>
      </c>
      <c r="M14" s="86"/>
      <c r="N14" s="86"/>
      <c r="O14" s="86"/>
      <c r="P14" s="86"/>
      <c r="Q14" s="86"/>
    </row>
    <row r="15" spans="1:17" ht="25.5">
      <c r="A15" s="124" t="s">
        <v>12</v>
      </c>
      <c r="B15" s="14" t="s">
        <v>28</v>
      </c>
      <c r="C15" s="3" t="s">
        <v>15</v>
      </c>
      <c r="D15" s="66" t="s">
        <v>40</v>
      </c>
      <c r="E15" s="3" t="s">
        <v>1</v>
      </c>
      <c r="F15" s="72">
        <v>7.56</v>
      </c>
      <c r="G15" s="73">
        <v>343.09</v>
      </c>
      <c r="H15" s="71">
        <f t="shared" ref="H15:H17" si="0">ROUND((1+$I$7)*(G15),2)</f>
        <v>426.56</v>
      </c>
      <c r="I15" s="125">
        <f t="shared" ref="I15:I17" si="1">ROUND((H15*F15),2)</f>
        <v>3224.79</v>
      </c>
      <c r="M15" s="87"/>
      <c r="N15" s="86"/>
      <c r="O15" s="87"/>
      <c r="P15" s="86"/>
      <c r="Q15" s="87"/>
    </row>
    <row r="16" spans="1:17" ht="38.25">
      <c r="A16" s="124" t="s">
        <v>13</v>
      </c>
      <c r="B16" s="95" t="s">
        <v>26</v>
      </c>
      <c r="C16" s="3" t="s">
        <v>15</v>
      </c>
      <c r="D16" s="8" t="s">
        <v>27</v>
      </c>
      <c r="E16" s="3" t="s">
        <v>1</v>
      </c>
      <c r="F16" s="72">
        <v>50.49</v>
      </c>
      <c r="G16" s="73">
        <v>42.46</v>
      </c>
      <c r="H16" s="71">
        <f t="shared" si="0"/>
        <v>52.79</v>
      </c>
      <c r="I16" s="125">
        <f t="shared" si="1"/>
        <v>2665.37</v>
      </c>
      <c r="K16" s="88"/>
      <c r="M16" s="86"/>
      <c r="N16" s="86"/>
      <c r="O16" s="86"/>
      <c r="P16" s="86"/>
      <c r="Q16" s="86"/>
    </row>
    <row r="17" spans="1:17" ht="38.25">
      <c r="A17" s="124" t="s">
        <v>14</v>
      </c>
      <c r="B17" s="14" t="s">
        <v>25</v>
      </c>
      <c r="C17" s="3" t="s">
        <v>15</v>
      </c>
      <c r="D17" s="97" t="s">
        <v>41</v>
      </c>
      <c r="E17" s="11" t="s">
        <v>1</v>
      </c>
      <c r="F17" s="74">
        <v>265.74</v>
      </c>
      <c r="G17" s="75">
        <v>178.79</v>
      </c>
      <c r="H17" s="71">
        <f t="shared" si="0"/>
        <v>222.29</v>
      </c>
      <c r="I17" s="125">
        <f t="shared" si="1"/>
        <v>59071.34</v>
      </c>
      <c r="M17" s="86"/>
      <c r="N17" s="86"/>
      <c r="O17" s="86"/>
      <c r="P17" s="86"/>
      <c r="Q17" s="86"/>
    </row>
    <row r="18" spans="1:17" ht="18" customHeight="1">
      <c r="A18" s="126"/>
      <c r="B18" s="76"/>
      <c r="C18" s="76"/>
      <c r="D18" s="97"/>
      <c r="E18" s="3"/>
      <c r="F18" s="77"/>
      <c r="G18" s="78" t="s">
        <v>2</v>
      </c>
      <c r="H18" s="70"/>
      <c r="I18" s="127">
        <f>SUM(I14:I17)</f>
        <v>67911.58</v>
      </c>
      <c r="M18" s="86"/>
      <c r="N18" s="86"/>
      <c r="O18" s="86"/>
      <c r="P18" s="86"/>
      <c r="Q18" s="86"/>
    </row>
    <row r="19" spans="1:17" ht="3" customHeight="1">
      <c r="A19" s="119"/>
      <c r="B19" s="95"/>
      <c r="C19" s="95"/>
      <c r="D19" s="120"/>
      <c r="E19" s="95"/>
      <c r="F19" s="95"/>
      <c r="G19" s="95"/>
      <c r="H19" s="70"/>
      <c r="I19" s="121"/>
      <c r="M19" s="86"/>
      <c r="N19" s="86"/>
      <c r="O19" s="86"/>
      <c r="P19" s="86"/>
      <c r="Q19" s="86"/>
    </row>
    <row r="20" spans="1:17" ht="18" customHeight="1">
      <c r="A20" s="122">
        <v>2</v>
      </c>
      <c r="B20" s="105"/>
      <c r="C20" s="105"/>
      <c r="D20" s="106" t="s">
        <v>17</v>
      </c>
      <c r="E20" s="105"/>
      <c r="F20" s="107"/>
      <c r="G20" s="107"/>
      <c r="H20" s="107"/>
      <c r="I20" s="123"/>
      <c r="M20" s="86"/>
      <c r="N20" s="86"/>
      <c r="O20" s="86"/>
      <c r="P20" s="86"/>
      <c r="Q20" s="86"/>
    </row>
    <row r="21" spans="1:17" ht="51">
      <c r="A21" s="128" t="s">
        <v>18</v>
      </c>
      <c r="B21" s="1" t="s">
        <v>33</v>
      </c>
      <c r="C21" s="3" t="s">
        <v>15</v>
      </c>
      <c r="D21" s="8" t="s">
        <v>32</v>
      </c>
      <c r="E21" s="1" t="s">
        <v>0</v>
      </c>
      <c r="F21" s="72">
        <v>265.74</v>
      </c>
      <c r="G21" s="79">
        <v>12.16</v>
      </c>
      <c r="H21" s="79">
        <f t="shared" ref="H21:H23" si="2">ROUND((1+$I$7)*(G21),2)</f>
        <v>15.12</v>
      </c>
      <c r="I21" s="129">
        <f t="shared" ref="I21:I23" si="3">ROUND((H21*F21),2)</f>
        <v>4017.99</v>
      </c>
      <c r="M21" s="86"/>
      <c r="N21" s="86"/>
      <c r="O21" s="86"/>
      <c r="P21" s="86"/>
      <c r="Q21" s="86"/>
    </row>
    <row r="22" spans="1:17">
      <c r="A22" s="128" t="s">
        <v>50</v>
      </c>
      <c r="B22" s="9" t="s">
        <v>35</v>
      </c>
      <c r="C22" s="3" t="s">
        <v>15</v>
      </c>
      <c r="D22" s="8" t="s">
        <v>34</v>
      </c>
      <c r="E22" s="2" t="s">
        <v>36</v>
      </c>
      <c r="F22" s="72">
        <v>8.43</v>
      </c>
      <c r="G22" s="79">
        <v>49.23</v>
      </c>
      <c r="H22" s="79">
        <f t="shared" si="2"/>
        <v>61.21</v>
      </c>
      <c r="I22" s="129">
        <f t="shared" si="3"/>
        <v>516</v>
      </c>
      <c r="M22" s="86"/>
      <c r="N22" s="86"/>
      <c r="O22" s="86"/>
      <c r="P22" s="86"/>
      <c r="Q22" s="86"/>
    </row>
    <row r="23" spans="1:17" ht="38.25">
      <c r="A23" s="128" t="s">
        <v>51</v>
      </c>
      <c r="B23" s="1" t="s">
        <v>38</v>
      </c>
      <c r="C23" s="3" t="s">
        <v>15</v>
      </c>
      <c r="D23" s="8" t="s">
        <v>37</v>
      </c>
      <c r="E23" s="2" t="s">
        <v>36</v>
      </c>
      <c r="F23" s="72">
        <v>10.36</v>
      </c>
      <c r="G23" s="79">
        <v>445.8</v>
      </c>
      <c r="H23" s="79">
        <f t="shared" si="2"/>
        <v>554.26</v>
      </c>
      <c r="I23" s="129">
        <f t="shared" si="3"/>
        <v>5742.13</v>
      </c>
      <c r="M23" s="86"/>
      <c r="N23" s="86"/>
      <c r="O23" s="86"/>
      <c r="P23" s="86"/>
      <c r="Q23" s="86"/>
    </row>
    <row r="24" spans="1:17" ht="18" customHeight="1">
      <c r="A24" s="130"/>
      <c r="B24" s="77"/>
      <c r="C24" s="77"/>
      <c r="D24" s="99"/>
      <c r="E24" s="77"/>
      <c r="F24" s="77"/>
      <c r="G24" s="78" t="s">
        <v>2</v>
      </c>
      <c r="H24" s="70"/>
      <c r="I24" s="127">
        <f>SUM(I21:I23)</f>
        <v>10276.119999999999</v>
      </c>
      <c r="M24" s="86"/>
      <c r="N24" s="86"/>
      <c r="O24" s="86"/>
      <c r="P24" s="86"/>
      <c r="Q24" s="86"/>
    </row>
    <row r="25" spans="1:17" ht="3.6" customHeight="1">
      <c r="A25" s="131"/>
      <c r="B25" s="80"/>
      <c r="C25" s="80"/>
      <c r="D25" s="100"/>
      <c r="E25" s="80"/>
      <c r="F25" s="80"/>
      <c r="G25" s="80"/>
      <c r="H25" s="70"/>
      <c r="I25" s="132"/>
    </row>
    <row r="26" spans="1:17" ht="18" customHeight="1">
      <c r="A26" s="122">
        <v>3</v>
      </c>
      <c r="B26" s="105"/>
      <c r="C26" s="105"/>
      <c r="D26" s="106" t="s">
        <v>20</v>
      </c>
      <c r="E26" s="105"/>
      <c r="F26" s="107"/>
      <c r="G26" s="107"/>
      <c r="H26" s="107"/>
      <c r="I26" s="123"/>
    </row>
    <row r="27" spans="1:17">
      <c r="A27" s="128" t="s">
        <v>52</v>
      </c>
      <c r="B27" s="1" t="s">
        <v>45</v>
      </c>
      <c r="C27" s="3" t="s">
        <v>15</v>
      </c>
      <c r="D27" s="10" t="s">
        <v>44</v>
      </c>
      <c r="E27" s="2" t="s">
        <v>46</v>
      </c>
      <c r="F27" s="72">
        <v>260</v>
      </c>
      <c r="G27" s="73">
        <v>7.54</v>
      </c>
      <c r="H27" s="71">
        <f t="shared" ref="H27:H28" si="4">ROUND((1+$I$7)*(G27),2)</f>
        <v>9.3699999999999992</v>
      </c>
      <c r="I27" s="125">
        <f t="shared" ref="I27:I28" si="5">ROUND((H27*F27),2)</f>
        <v>2436.1999999999998</v>
      </c>
    </row>
    <row r="28" spans="1:17" ht="25.5">
      <c r="A28" s="128" t="s">
        <v>53</v>
      </c>
      <c r="B28" s="16" t="s">
        <v>48</v>
      </c>
      <c r="C28" s="3" t="s">
        <v>15</v>
      </c>
      <c r="D28" s="17" t="s">
        <v>47</v>
      </c>
      <c r="E28" s="2" t="s">
        <v>49</v>
      </c>
      <c r="F28" s="72">
        <v>14.08</v>
      </c>
      <c r="G28" s="75">
        <v>41.64</v>
      </c>
      <c r="H28" s="71">
        <f t="shared" si="4"/>
        <v>51.77</v>
      </c>
      <c r="I28" s="125">
        <f t="shared" si="5"/>
        <v>728.92</v>
      </c>
    </row>
    <row r="29" spans="1:17">
      <c r="A29" s="146"/>
      <c r="B29" s="16"/>
      <c r="C29" s="147"/>
      <c r="D29" s="17"/>
      <c r="E29" s="148"/>
      <c r="F29" s="149"/>
      <c r="G29" s="75"/>
      <c r="H29" s="71"/>
      <c r="I29" s="125"/>
    </row>
    <row r="30" spans="1:17">
      <c r="A30" s="146"/>
      <c r="B30" s="16"/>
      <c r="C30" s="147"/>
      <c r="D30" s="17"/>
      <c r="E30" s="148"/>
      <c r="F30" s="149"/>
      <c r="G30" s="75"/>
      <c r="H30" s="71"/>
      <c r="I30" s="125"/>
    </row>
    <row r="31" spans="1:17">
      <c r="A31" s="146"/>
      <c r="B31" s="16"/>
      <c r="C31" s="147"/>
      <c r="D31" s="17"/>
      <c r="E31" s="148"/>
      <c r="F31" s="149"/>
      <c r="G31" s="75"/>
      <c r="H31" s="71"/>
      <c r="I31" s="125"/>
    </row>
    <row r="32" spans="1:17" ht="18" customHeight="1">
      <c r="A32" s="130"/>
      <c r="B32" s="77"/>
      <c r="C32" s="77"/>
      <c r="D32" s="99"/>
      <c r="E32" s="77"/>
      <c r="F32" s="77"/>
      <c r="G32" s="78" t="s">
        <v>2</v>
      </c>
      <c r="H32" s="70"/>
      <c r="I32" s="127">
        <f>SUM(I27:I28)</f>
        <v>3165.12</v>
      </c>
    </row>
    <row r="33" spans="1:9" ht="4.9000000000000004" customHeight="1">
      <c r="A33" s="133"/>
      <c r="B33" s="5"/>
      <c r="C33" s="5"/>
      <c r="D33" s="101"/>
      <c r="E33" s="81"/>
      <c r="F33" s="81"/>
      <c r="G33" s="82"/>
      <c r="H33" s="82"/>
      <c r="I33" s="134"/>
    </row>
    <row r="34" spans="1:9" ht="18" customHeight="1">
      <c r="A34" s="135"/>
      <c r="B34" s="108"/>
      <c r="C34" s="108"/>
      <c r="D34" s="109"/>
      <c r="E34" s="110"/>
      <c r="F34" s="229" t="s">
        <v>11</v>
      </c>
      <c r="G34" s="229"/>
      <c r="H34" s="230"/>
      <c r="I34" s="136">
        <f>SUM(I13:I32)/2</f>
        <v>81352.820000000007</v>
      </c>
    </row>
    <row r="35" spans="1:9">
      <c r="A35" s="137"/>
      <c r="B35" s="4"/>
      <c r="C35" s="4"/>
      <c r="D35" s="6"/>
      <c r="E35" s="4"/>
      <c r="F35" s="83"/>
      <c r="G35" s="83"/>
      <c r="H35" s="83"/>
      <c r="I35" s="134"/>
    </row>
    <row r="36" spans="1:9">
      <c r="A36" s="138"/>
      <c r="B36" s="13"/>
      <c r="C36" s="7"/>
      <c r="D36" s="6"/>
      <c r="E36" s="7"/>
      <c r="F36" s="84"/>
      <c r="G36" s="83"/>
      <c r="H36" s="83"/>
      <c r="I36" s="134"/>
    </row>
    <row r="37" spans="1:9" s="90" customFormat="1" ht="15" customHeight="1">
      <c r="A37" s="111"/>
      <c r="B37" s="113" t="s">
        <v>88</v>
      </c>
      <c r="C37" s="112"/>
      <c r="D37" s="13"/>
      <c r="E37" s="198" t="s">
        <v>75</v>
      </c>
      <c r="F37" s="198"/>
      <c r="G37" s="198"/>
      <c r="H37" s="198"/>
      <c r="I37" s="91"/>
    </row>
    <row r="38" spans="1:9" s="90" customFormat="1" ht="12.75">
      <c r="A38" s="89"/>
      <c r="D38" s="7"/>
      <c r="E38" s="199" t="s">
        <v>82</v>
      </c>
      <c r="F38" s="199"/>
      <c r="G38" s="199"/>
      <c r="H38" s="199"/>
      <c r="I38" s="91"/>
    </row>
    <row r="39" spans="1:9" s="90" customFormat="1" ht="9.6" customHeight="1">
      <c r="A39" s="89"/>
      <c r="D39" s="102"/>
      <c r="E39" s="198"/>
      <c r="F39" s="198"/>
      <c r="G39" s="198"/>
      <c r="H39" s="198"/>
      <c r="I39" s="200"/>
    </row>
    <row r="40" spans="1:9" s="90" customFormat="1" ht="12.75">
      <c r="A40" s="89"/>
      <c r="D40" s="102"/>
      <c r="E40" s="199"/>
      <c r="F40" s="199"/>
      <c r="G40" s="199"/>
      <c r="H40" s="199"/>
      <c r="I40" s="201"/>
    </row>
    <row r="41" spans="1:9" s="90" customFormat="1" ht="8.4499999999999993" customHeight="1">
      <c r="A41" s="89"/>
      <c r="D41" s="102"/>
      <c r="E41" s="7"/>
      <c r="F41" s="7"/>
      <c r="G41" s="7"/>
      <c r="H41" s="7"/>
      <c r="I41" s="94"/>
    </row>
    <row r="42" spans="1:9" s="90" customFormat="1" ht="14.45" customHeight="1">
      <c r="A42" s="89"/>
      <c r="D42" s="13" t="s">
        <v>76</v>
      </c>
      <c r="E42" s="198" t="s">
        <v>74</v>
      </c>
      <c r="F42" s="198"/>
      <c r="G42" s="198"/>
      <c r="H42" s="198"/>
      <c r="I42" s="139"/>
    </row>
    <row r="43" spans="1:9" s="90" customFormat="1" ht="14.45" customHeight="1">
      <c r="A43" s="89"/>
      <c r="D43" s="7" t="s">
        <v>79</v>
      </c>
      <c r="E43" s="199" t="s">
        <v>81</v>
      </c>
      <c r="F43" s="199"/>
      <c r="G43" s="199"/>
      <c r="H43" s="199"/>
      <c r="I43" s="140"/>
    </row>
    <row r="44" spans="1:9" s="90" customFormat="1" ht="13.5" thickBot="1">
      <c r="A44" s="141"/>
      <c r="B44" s="142"/>
      <c r="C44" s="142"/>
      <c r="D44" s="143"/>
      <c r="E44" s="231"/>
      <c r="F44" s="231"/>
      <c r="G44" s="231"/>
      <c r="H44" s="231"/>
      <c r="I44" s="232"/>
    </row>
    <row r="45" spans="1:9" s="90" customFormat="1" ht="12.75">
      <c r="A45" s="89"/>
      <c r="D45" s="102"/>
      <c r="E45" s="199"/>
      <c r="F45" s="199"/>
      <c r="G45" s="199"/>
      <c r="H45" s="199"/>
      <c r="I45" s="199"/>
    </row>
    <row r="59" spans="7:7">
      <c r="G59" s="95"/>
    </row>
    <row r="91" spans="6:7">
      <c r="F91" s="214"/>
      <c r="G91" s="214"/>
    </row>
  </sheetData>
  <mergeCells count="30">
    <mergeCell ref="A1:I1"/>
    <mergeCell ref="A2:I2"/>
    <mergeCell ref="A3:I3"/>
    <mergeCell ref="F91:G91"/>
    <mergeCell ref="A9:I9"/>
    <mergeCell ref="E6:I6"/>
    <mergeCell ref="E7:G7"/>
    <mergeCell ref="A7:D7"/>
    <mergeCell ref="E5:I5"/>
    <mergeCell ref="F34:H34"/>
    <mergeCell ref="E44:I44"/>
    <mergeCell ref="E45:I45"/>
    <mergeCell ref="A5:D5"/>
    <mergeCell ref="A6:D6"/>
    <mergeCell ref="G10:H10"/>
    <mergeCell ref="A10:A11"/>
    <mergeCell ref="B10:B11"/>
    <mergeCell ref="C10:C11"/>
    <mergeCell ref="D10:D11"/>
    <mergeCell ref="E10:E11"/>
    <mergeCell ref="F10:F11"/>
    <mergeCell ref="I10:I11"/>
    <mergeCell ref="E37:H37"/>
    <mergeCell ref="E38:H38"/>
    <mergeCell ref="E42:H42"/>
    <mergeCell ref="E43:H43"/>
    <mergeCell ref="E39:G39"/>
    <mergeCell ref="E40:G40"/>
    <mergeCell ref="H39:I39"/>
    <mergeCell ref="H40:I40"/>
  </mergeCells>
  <conditionalFormatting sqref="F32:G32 F24:G25 F18:G18 G10:H11">
    <cfRule type="cellIs" dxfId="2" priority="16" stopIfTrue="1" operator="equal">
      <formula>0</formula>
    </cfRule>
  </conditionalFormatting>
  <printOptions horizontalCentered="1"/>
  <pageMargins left="0.51181102362204722" right="0.51181102362204722" top="0.19685039370078741" bottom="0.19685039370078741" header="0.31496062992125984" footer="0.31496062992125984"/>
  <pageSetup paperSize="9" scale="72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88"/>
  <sheetViews>
    <sheetView topLeftCell="A19" workbookViewId="0">
      <selection activeCell="I32" sqref="I32"/>
    </sheetView>
  </sheetViews>
  <sheetFormatPr defaultColWidth="8.85546875" defaultRowHeight="15"/>
  <cols>
    <col min="1" max="1" width="5.28515625" style="15" bestFit="1" customWidth="1"/>
    <col min="2" max="2" width="13.28515625" style="15" customWidth="1"/>
    <col min="3" max="3" width="10" style="15" customWidth="1"/>
    <col min="4" max="4" width="65.7109375" style="98" customWidth="1"/>
    <col min="5" max="5" width="6.85546875" style="15" customWidth="1"/>
    <col min="6" max="6" width="9.85546875" style="15" customWidth="1"/>
    <col min="7" max="7" width="13.85546875" style="15" customWidth="1"/>
    <col min="8" max="8" width="13.7109375" style="15" customWidth="1"/>
    <col min="9" max="9" width="13.28515625" style="15" customWidth="1"/>
    <col min="10" max="10" width="8.85546875" style="15"/>
    <col min="11" max="11" width="9.85546875" style="15" bestFit="1" customWidth="1"/>
    <col min="12" max="16384" width="8.85546875" style="15"/>
  </cols>
  <sheetData>
    <row r="1" spans="1:17" ht="25.5">
      <c r="A1" s="205" t="s">
        <v>21</v>
      </c>
      <c r="B1" s="206"/>
      <c r="C1" s="206"/>
      <c r="D1" s="206"/>
      <c r="E1" s="206"/>
      <c r="F1" s="206"/>
      <c r="G1" s="206"/>
      <c r="H1" s="206"/>
      <c r="I1" s="207"/>
      <c r="J1" s="170"/>
      <c r="K1" s="170"/>
      <c r="L1" s="170"/>
      <c r="M1" s="88"/>
    </row>
    <row r="2" spans="1:17" ht="18">
      <c r="A2" s="208" t="s">
        <v>22</v>
      </c>
      <c r="B2" s="209"/>
      <c r="C2" s="209"/>
      <c r="D2" s="209"/>
      <c r="E2" s="209"/>
      <c r="F2" s="209"/>
      <c r="G2" s="209"/>
      <c r="H2" s="209"/>
      <c r="I2" s="210"/>
      <c r="J2" s="171"/>
      <c r="K2" s="171"/>
      <c r="L2" s="171"/>
      <c r="M2" s="88"/>
    </row>
    <row r="3" spans="1:17" ht="5.45" customHeight="1">
      <c r="A3" s="211"/>
      <c r="B3" s="212"/>
      <c r="C3" s="212"/>
      <c r="D3" s="212"/>
      <c r="E3" s="212"/>
      <c r="F3" s="212"/>
      <c r="G3" s="212"/>
      <c r="H3" s="212"/>
      <c r="I3" s="213"/>
      <c r="J3" s="172"/>
      <c r="K3" s="171"/>
      <c r="L3" s="171"/>
      <c r="M3" s="88"/>
    </row>
    <row r="4" spans="1:17" ht="4.9000000000000004" customHeight="1">
      <c r="A4" s="114"/>
      <c r="B4" s="65"/>
      <c r="C4" s="65"/>
      <c r="D4" s="96"/>
      <c r="E4" s="65"/>
      <c r="F4" s="65"/>
      <c r="G4" s="65"/>
      <c r="H4" s="65"/>
      <c r="I4" s="115"/>
      <c r="J4" s="172"/>
      <c r="K4" s="171"/>
      <c r="L4" s="171"/>
      <c r="M4" s="88"/>
    </row>
    <row r="5" spans="1:17" ht="15.75">
      <c r="A5" s="224" t="s">
        <v>30</v>
      </c>
      <c r="B5" s="225"/>
      <c r="C5" s="225"/>
      <c r="D5" s="226"/>
      <c r="E5" s="227" t="s">
        <v>43</v>
      </c>
      <c r="F5" s="227"/>
      <c r="G5" s="227"/>
      <c r="H5" s="227"/>
      <c r="I5" s="228"/>
      <c r="J5" s="67"/>
      <c r="K5" s="67"/>
      <c r="L5" s="67"/>
      <c r="M5" s="88"/>
    </row>
    <row r="6" spans="1:17" ht="15.75">
      <c r="A6" s="224" t="s">
        <v>31</v>
      </c>
      <c r="B6" s="225"/>
      <c r="C6" s="225"/>
      <c r="D6" s="226"/>
      <c r="E6" s="218" t="s">
        <v>87</v>
      </c>
      <c r="F6" s="219"/>
      <c r="G6" s="219"/>
      <c r="H6" s="219"/>
      <c r="I6" s="220"/>
      <c r="J6" s="88"/>
      <c r="K6" s="88"/>
      <c r="L6" s="88"/>
      <c r="M6" s="88"/>
    </row>
    <row r="7" spans="1:17" ht="15.75">
      <c r="A7" s="224" t="s">
        <v>23</v>
      </c>
      <c r="B7" s="225"/>
      <c r="C7" s="225"/>
      <c r="D7" s="226"/>
      <c r="E7" s="221" t="s">
        <v>42</v>
      </c>
      <c r="F7" s="222"/>
      <c r="G7" s="223"/>
      <c r="H7" s="103" t="s">
        <v>16</v>
      </c>
      <c r="I7" s="116">
        <v>0.24329999999999999</v>
      </c>
    </row>
    <row r="8" spans="1:17" ht="6" customHeight="1">
      <c r="A8" s="117"/>
      <c r="B8" s="68"/>
      <c r="C8" s="68"/>
      <c r="D8" s="12"/>
      <c r="E8" s="67"/>
      <c r="F8" s="67"/>
      <c r="G8" s="67"/>
      <c r="H8" s="69"/>
      <c r="I8" s="118"/>
    </row>
    <row r="9" spans="1:17" ht="23.25">
      <c r="A9" s="215" t="s">
        <v>3</v>
      </c>
      <c r="B9" s="216"/>
      <c r="C9" s="216"/>
      <c r="D9" s="216"/>
      <c r="E9" s="216"/>
      <c r="F9" s="216"/>
      <c r="G9" s="216"/>
      <c r="H9" s="216"/>
      <c r="I9" s="217"/>
    </row>
    <row r="10" spans="1:17" ht="23.45" customHeight="1">
      <c r="A10" s="234" t="s">
        <v>4</v>
      </c>
      <c r="B10" s="202" t="s">
        <v>5</v>
      </c>
      <c r="C10" s="202" t="s">
        <v>6</v>
      </c>
      <c r="D10" s="202" t="s">
        <v>7</v>
      </c>
      <c r="E10" s="203" t="s">
        <v>8</v>
      </c>
      <c r="F10" s="204" t="s">
        <v>9</v>
      </c>
      <c r="G10" s="233" t="s">
        <v>83</v>
      </c>
      <c r="H10" s="233"/>
      <c r="I10" s="197" t="s">
        <v>86</v>
      </c>
    </row>
    <row r="11" spans="1:17">
      <c r="A11" s="234"/>
      <c r="B11" s="202"/>
      <c r="C11" s="202"/>
      <c r="D11" s="202"/>
      <c r="E11" s="203"/>
      <c r="F11" s="204"/>
      <c r="G11" s="104" t="s">
        <v>84</v>
      </c>
      <c r="H11" s="104" t="s">
        <v>85</v>
      </c>
      <c r="I11" s="197"/>
    </row>
    <row r="12" spans="1:17" ht="9" customHeight="1">
      <c r="A12" s="119"/>
      <c r="B12" s="95"/>
      <c r="C12" s="95"/>
      <c r="D12" s="120"/>
      <c r="E12" s="95"/>
      <c r="F12" s="95"/>
      <c r="G12" s="95"/>
      <c r="H12" s="95"/>
      <c r="I12" s="121"/>
    </row>
    <row r="13" spans="1:17">
      <c r="A13" s="122">
        <v>1</v>
      </c>
      <c r="B13" s="105"/>
      <c r="C13" s="105"/>
      <c r="D13" s="106" t="s">
        <v>138</v>
      </c>
      <c r="E13" s="105"/>
      <c r="F13" s="107"/>
      <c r="G13" s="107"/>
      <c r="H13" s="107"/>
      <c r="I13" s="123"/>
    </row>
    <row r="14" spans="1:17" ht="63.75">
      <c r="A14" s="128" t="s">
        <v>19</v>
      </c>
      <c r="B14" s="1" t="s">
        <v>139</v>
      </c>
      <c r="C14" s="3" t="s">
        <v>15</v>
      </c>
      <c r="D14" s="10" t="s">
        <v>140</v>
      </c>
      <c r="E14" s="2" t="s">
        <v>1</v>
      </c>
      <c r="F14" s="178">
        <v>3.125</v>
      </c>
      <c r="G14" s="73">
        <f>1105.84/4.5</f>
        <v>245.74222222222221</v>
      </c>
      <c r="H14" s="71">
        <f>ROUND((1+$I$7)*(G14),2)</f>
        <v>305.52999999999997</v>
      </c>
      <c r="I14" s="125">
        <f>ROUND((H14*F14),2)</f>
        <v>954.78</v>
      </c>
      <c r="M14" s="86"/>
      <c r="N14" s="86"/>
      <c r="O14" s="86"/>
      <c r="P14" s="86"/>
      <c r="Q14" s="86"/>
    </row>
    <row r="15" spans="1:17" ht="18" customHeight="1">
      <c r="A15" s="130"/>
      <c r="B15" s="77"/>
      <c r="C15" s="77"/>
      <c r="D15" s="99"/>
      <c r="E15" s="77"/>
      <c r="F15" s="77"/>
      <c r="G15" s="78" t="s">
        <v>2</v>
      </c>
      <c r="H15" s="70"/>
      <c r="I15" s="127">
        <f>SUM(I14)</f>
        <v>954.78</v>
      </c>
      <c r="M15" s="86"/>
      <c r="N15" s="86"/>
      <c r="O15" s="86"/>
      <c r="P15" s="86"/>
      <c r="Q15" s="86"/>
    </row>
    <row r="16" spans="1:17">
      <c r="A16" s="128"/>
      <c r="B16" s="1"/>
      <c r="C16" s="3"/>
      <c r="D16" s="10"/>
      <c r="E16" s="2"/>
      <c r="F16" s="72"/>
      <c r="G16" s="73"/>
      <c r="H16" s="71"/>
      <c r="I16" s="125"/>
      <c r="M16" s="86"/>
      <c r="N16" s="86"/>
      <c r="O16" s="86"/>
      <c r="P16" s="86"/>
      <c r="Q16" s="86"/>
    </row>
    <row r="17" spans="1:17">
      <c r="A17" s="122">
        <v>2</v>
      </c>
      <c r="B17" s="105"/>
      <c r="C17" s="105"/>
      <c r="D17" s="106" t="s">
        <v>130</v>
      </c>
      <c r="E17" s="105"/>
      <c r="F17" s="107"/>
      <c r="G17" s="107"/>
      <c r="H17" s="107"/>
      <c r="I17" s="123"/>
    </row>
    <row r="18" spans="1:17">
      <c r="A18" s="128" t="s">
        <v>18</v>
      </c>
      <c r="B18" s="1" t="s">
        <v>45</v>
      </c>
      <c r="C18" s="3" t="s">
        <v>15</v>
      </c>
      <c r="D18" s="10" t="s">
        <v>44</v>
      </c>
      <c r="E18" s="2" t="s">
        <v>109</v>
      </c>
      <c r="F18" s="72">
        <v>260</v>
      </c>
      <c r="G18" s="73">
        <v>7.54</v>
      </c>
      <c r="H18" s="71">
        <f>ROUND((1+$I$7)*(G18),2)</f>
        <v>9.3699999999999992</v>
      </c>
      <c r="I18" s="125">
        <f>ROUND((H18*F18),2)</f>
        <v>2436.1999999999998</v>
      </c>
      <c r="M18" s="86"/>
      <c r="N18" s="86"/>
      <c r="O18" s="86"/>
      <c r="P18" s="86"/>
      <c r="Q18" s="86"/>
    </row>
    <row r="19" spans="1:17" ht="25.5">
      <c r="A19" s="128" t="s">
        <v>50</v>
      </c>
      <c r="B19" s="16" t="s">
        <v>48</v>
      </c>
      <c r="C19" s="3" t="s">
        <v>15</v>
      </c>
      <c r="D19" s="17" t="s">
        <v>47</v>
      </c>
      <c r="E19" s="2" t="s">
        <v>1</v>
      </c>
      <c r="F19" s="72">
        <v>14.08</v>
      </c>
      <c r="G19" s="75">
        <v>41.64</v>
      </c>
      <c r="H19" s="71">
        <f t="shared" ref="H19:H21" si="0">ROUND((1+$I$7)*(G19),2)</f>
        <v>51.77</v>
      </c>
      <c r="I19" s="125">
        <f t="shared" ref="I19:I21" si="1">ROUND((H19*F19),2)</f>
        <v>728.92</v>
      </c>
      <c r="M19" s="87"/>
      <c r="N19" s="86"/>
      <c r="O19" s="87"/>
      <c r="P19" s="86"/>
      <c r="Q19" s="87"/>
    </row>
    <row r="20" spans="1:17" ht="38.25">
      <c r="A20" s="128" t="s">
        <v>51</v>
      </c>
      <c r="B20" s="95" t="s">
        <v>26</v>
      </c>
      <c r="C20" s="3" t="s">
        <v>15</v>
      </c>
      <c r="D20" s="8" t="s">
        <v>27</v>
      </c>
      <c r="E20" s="3" t="s">
        <v>1</v>
      </c>
      <c r="F20" s="72">
        <v>50.49</v>
      </c>
      <c r="G20" s="73">
        <v>42.46</v>
      </c>
      <c r="H20" s="71">
        <f t="shared" si="0"/>
        <v>52.79</v>
      </c>
      <c r="I20" s="125">
        <f t="shared" si="1"/>
        <v>2665.37</v>
      </c>
      <c r="K20" s="88"/>
      <c r="M20" s="86"/>
      <c r="N20" s="86"/>
      <c r="O20" s="86"/>
      <c r="P20" s="86"/>
      <c r="Q20" s="86"/>
    </row>
    <row r="21" spans="1:17" ht="38.25">
      <c r="A21" s="128" t="s">
        <v>134</v>
      </c>
      <c r="B21" s="14" t="s">
        <v>25</v>
      </c>
      <c r="C21" s="3" t="s">
        <v>15</v>
      </c>
      <c r="D21" s="97" t="s">
        <v>41</v>
      </c>
      <c r="E21" s="11" t="s">
        <v>1</v>
      </c>
      <c r="F21" s="74">
        <v>265.74</v>
      </c>
      <c r="G21" s="75">
        <v>178.79</v>
      </c>
      <c r="H21" s="71">
        <f t="shared" si="0"/>
        <v>222.29</v>
      </c>
      <c r="I21" s="125">
        <f t="shared" si="1"/>
        <v>59071.34</v>
      </c>
      <c r="M21" s="86"/>
      <c r="N21" s="86"/>
      <c r="O21" s="86"/>
      <c r="P21" s="86"/>
      <c r="Q21" s="86"/>
    </row>
    <row r="22" spans="1:17" ht="51">
      <c r="A22" s="128" t="s">
        <v>135</v>
      </c>
      <c r="B22" s="1" t="s">
        <v>33</v>
      </c>
      <c r="C22" s="3" t="s">
        <v>15</v>
      </c>
      <c r="D22" s="8" t="s">
        <v>32</v>
      </c>
      <c r="E22" s="1" t="s">
        <v>0</v>
      </c>
      <c r="F22" s="72">
        <v>265.74</v>
      </c>
      <c r="G22" s="79">
        <v>12.16</v>
      </c>
      <c r="H22" s="79">
        <f t="shared" ref="H22:H24" si="2">ROUND((1+$I$7)*(G22),2)</f>
        <v>15.12</v>
      </c>
      <c r="I22" s="129">
        <f t="shared" ref="I22:I24" si="3">ROUND((H22*F22),2)</f>
        <v>4017.99</v>
      </c>
      <c r="M22" s="86"/>
      <c r="N22" s="86"/>
      <c r="O22" s="86"/>
      <c r="P22" s="86"/>
      <c r="Q22" s="86"/>
    </row>
    <row r="23" spans="1:17">
      <c r="A23" s="128" t="s">
        <v>136</v>
      </c>
      <c r="B23" s="9" t="s">
        <v>35</v>
      </c>
      <c r="C23" s="3" t="s">
        <v>15</v>
      </c>
      <c r="D23" s="8" t="s">
        <v>34</v>
      </c>
      <c r="E23" s="2" t="s">
        <v>99</v>
      </c>
      <c r="F23" s="72">
        <v>8.43</v>
      </c>
      <c r="G23" s="79">
        <v>49.23</v>
      </c>
      <c r="H23" s="79">
        <f t="shared" si="2"/>
        <v>61.21</v>
      </c>
      <c r="I23" s="129">
        <f t="shared" si="3"/>
        <v>516</v>
      </c>
      <c r="M23" s="86"/>
      <c r="N23" s="86"/>
      <c r="O23" s="86"/>
      <c r="P23" s="86"/>
      <c r="Q23" s="86"/>
    </row>
    <row r="24" spans="1:17" ht="38.25">
      <c r="A24" s="128" t="s">
        <v>137</v>
      </c>
      <c r="B24" s="1" t="s">
        <v>38</v>
      </c>
      <c r="C24" s="3" t="s">
        <v>15</v>
      </c>
      <c r="D24" s="8" t="s">
        <v>37</v>
      </c>
      <c r="E24" s="2" t="s">
        <v>99</v>
      </c>
      <c r="F24" s="72">
        <v>10.36</v>
      </c>
      <c r="G24" s="79">
        <v>445.8</v>
      </c>
      <c r="H24" s="79">
        <f t="shared" si="2"/>
        <v>554.26</v>
      </c>
      <c r="I24" s="129">
        <f t="shared" si="3"/>
        <v>5742.13</v>
      </c>
      <c r="M24" s="86"/>
      <c r="N24" s="86"/>
      <c r="O24" s="86"/>
      <c r="P24" s="86"/>
      <c r="Q24" s="86"/>
    </row>
    <row r="25" spans="1:17" ht="18" customHeight="1">
      <c r="A25" s="130"/>
      <c r="B25" s="77"/>
      <c r="C25" s="77"/>
      <c r="D25" s="99"/>
      <c r="E25" s="77"/>
      <c r="F25" s="77"/>
      <c r="G25" s="78" t="s">
        <v>2</v>
      </c>
      <c r="H25" s="70"/>
      <c r="I25" s="127">
        <f>SUM(I18:I24)</f>
        <v>75177.95</v>
      </c>
      <c r="M25" s="86"/>
      <c r="N25" s="86"/>
      <c r="O25" s="86"/>
      <c r="P25" s="86"/>
      <c r="Q25" s="86"/>
    </row>
    <row r="26" spans="1:17" ht="3.6" customHeight="1">
      <c r="A26" s="131"/>
      <c r="B26" s="80"/>
      <c r="C26" s="80"/>
      <c r="D26" s="100"/>
      <c r="E26" s="80"/>
      <c r="F26" s="80"/>
      <c r="G26" s="80"/>
      <c r="H26" s="70"/>
      <c r="I26" s="132"/>
    </row>
    <row r="27" spans="1:17" ht="18" customHeight="1">
      <c r="A27" s="122">
        <v>2</v>
      </c>
      <c r="B27" s="105"/>
      <c r="C27" s="105"/>
      <c r="D27" s="106" t="s">
        <v>131</v>
      </c>
      <c r="E27" s="105"/>
      <c r="F27" s="107"/>
      <c r="G27" s="107"/>
      <c r="H27" s="107"/>
      <c r="I27" s="123"/>
    </row>
    <row r="28" spans="1:17" ht="25.5">
      <c r="A28" s="124" t="s">
        <v>18</v>
      </c>
      <c r="B28" s="14" t="s">
        <v>29</v>
      </c>
      <c r="C28" s="3" t="s">
        <v>15</v>
      </c>
      <c r="D28" s="66" t="s">
        <v>39</v>
      </c>
      <c r="E28" s="3" t="s">
        <v>1</v>
      </c>
      <c r="F28" s="70">
        <v>6.72</v>
      </c>
      <c r="G28" s="20">
        <v>353.09</v>
      </c>
      <c r="H28" s="71">
        <f t="shared" ref="H28:H29" si="4">ROUND((1+$I$7)*(G28),2)</f>
        <v>439</v>
      </c>
      <c r="I28" s="125">
        <f t="shared" ref="I28:I29" si="5">ROUND((H28*F28),2)</f>
        <v>2950.08</v>
      </c>
    </row>
    <row r="29" spans="1:17" ht="25.5">
      <c r="A29" s="124" t="s">
        <v>50</v>
      </c>
      <c r="B29" s="14" t="s">
        <v>28</v>
      </c>
      <c r="C29" s="3" t="s">
        <v>15</v>
      </c>
      <c r="D29" s="66" t="s">
        <v>40</v>
      </c>
      <c r="E29" s="3" t="s">
        <v>1</v>
      </c>
      <c r="F29" s="72">
        <v>7.56</v>
      </c>
      <c r="G29" s="73">
        <v>343.09</v>
      </c>
      <c r="H29" s="71">
        <f t="shared" si="4"/>
        <v>426.56</v>
      </c>
      <c r="I29" s="125">
        <f t="shared" si="5"/>
        <v>3224.79</v>
      </c>
    </row>
    <row r="30" spans="1:17" ht="18" customHeight="1">
      <c r="A30" s="130"/>
      <c r="B30" s="77"/>
      <c r="C30" s="77"/>
      <c r="D30" s="99"/>
      <c r="E30" s="77"/>
      <c r="F30" s="77"/>
      <c r="G30" s="78" t="s">
        <v>2</v>
      </c>
      <c r="H30" s="70"/>
      <c r="I30" s="127">
        <f>SUM(I28:I29)</f>
        <v>6174.87</v>
      </c>
    </row>
    <row r="31" spans="1:17" ht="4.9000000000000004" customHeight="1">
      <c r="A31" s="133"/>
      <c r="B31" s="5"/>
      <c r="C31" s="5"/>
      <c r="D31" s="101"/>
      <c r="E31" s="81"/>
      <c r="F31" s="81"/>
      <c r="G31" s="82"/>
      <c r="H31" s="82"/>
      <c r="I31" s="134"/>
    </row>
    <row r="32" spans="1:17" ht="18" customHeight="1">
      <c r="A32" s="135"/>
      <c r="B32" s="108"/>
      <c r="C32" s="108"/>
      <c r="D32" s="109"/>
      <c r="E32" s="110"/>
      <c r="F32" s="229" t="s">
        <v>11</v>
      </c>
      <c r="G32" s="229"/>
      <c r="H32" s="230"/>
      <c r="I32" s="136">
        <f>SUM(I13:I30)/2</f>
        <v>82307.600000000006</v>
      </c>
    </row>
    <row r="33" spans="1:9">
      <c r="A33" s="137"/>
      <c r="B33" s="4"/>
      <c r="C33" s="4"/>
      <c r="D33" s="6"/>
      <c r="E33" s="4"/>
      <c r="F33" s="83"/>
      <c r="G33" s="83"/>
      <c r="H33" s="83"/>
      <c r="I33" s="134"/>
    </row>
    <row r="34" spans="1:9">
      <c r="A34" s="138"/>
      <c r="B34" s="92"/>
      <c r="C34" s="93"/>
      <c r="D34" s="6"/>
      <c r="E34" s="93"/>
      <c r="F34" s="84"/>
      <c r="G34" s="83"/>
      <c r="H34" s="83"/>
      <c r="I34" s="134"/>
    </row>
    <row r="35" spans="1:9" s="90" customFormat="1" ht="15" customHeight="1">
      <c r="A35" s="111"/>
      <c r="B35" s="113" t="s">
        <v>88</v>
      </c>
      <c r="C35" s="112"/>
      <c r="D35" s="92"/>
      <c r="E35" s="198" t="s">
        <v>75</v>
      </c>
      <c r="F35" s="198"/>
      <c r="G35" s="198"/>
      <c r="H35" s="198"/>
      <c r="I35" s="91"/>
    </row>
    <row r="36" spans="1:9" s="90" customFormat="1" ht="12.75">
      <c r="A36" s="89"/>
      <c r="D36" s="93"/>
      <c r="E36" s="199" t="s">
        <v>82</v>
      </c>
      <c r="F36" s="199"/>
      <c r="G36" s="199"/>
      <c r="H36" s="199"/>
      <c r="I36" s="91"/>
    </row>
    <row r="37" spans="1:9" s="90" customFormat="1" ht="9.6" customHeight="1">
      <c r="A37" s="89"/>
      <c r="D37" s="102"/>
      <c r="E37" s="198"/>
      <c r="F37" s="198"/>
      <c r="G37" s="198"/>
      <c r="H37" s="198"/>
      <c r="I37" s="200"/>
    </row>
    <row r="38" spans="1:9" s="90" customFormat="1" ht="12.75">
      <c r="A38" s="89"/>
      <c r="D38" s="102"/>
      <c r="E38" s="199"/>
      <c r="F38" s="199"/>
      <c r="G38" s="199"/>
      <c r="H38" s="199"/>
      <c r="I38" s="201"/>
    </row>
    <row r="39" spans="1:9" s="90" customFormat="1" ht="14.45" customHeight="1">
      <c r="A39" s="89"/>
      <c r="D39" s="92" t="s">
        <v>76</v>
      </c>
      <c r="E39" s="198" t="s">
        <v>74</v>
      </c>
      <c r="F39" s="198"/>
      <c r="G39" s="198"/>
      <c r="H39" s="198"/>
      <c r="I39" s="139"/>
    </row>
    <row r="40" spans="1:9" s="90" customFormat="1" ht="14.45" customHeight="1">
      <c r="A40" s="89"/>
      <c r="D40" s="93" t="s">
        <v>79</v>
      </c>
      <c r="E40" s="199" t="s">
        <v>81</v>
      </c>
      <c r="F40" s="199"/>
      <c r="G40" s="199"/>
      <c r="H40" s="199"/>
      <c r="I40" s="140"/>
    </row>
    <row r="41" spans="1:9" s="90" customFormat="1" ht="13.5" thickBot="1">
      <c r="A41" s="141"/>
      <c r="B41" s="142"/>
      <c r="C41" s="142"/>
      <c r="D41" s="143"/>
      <c r="E41" s="231"/>
      <c r="F41" s="231"/>
      <c r="G41" s="231"/>
      <c r="H41" s="231"/>
      <c r="I41" s="232"/>
    </row>
    <row r="42" spans="1:9" s="90" customFormat="1" ht="12.75">
      <c r="A42" s="89"/>
      <c r="D42" s="102"/>
      <c r="E42" s="199"/>
      <c r="F42" s="199"/>
      <c r="G42" s="199"/>
      <c r="H42" s="199"/>
      <c r="I42" s="199"/>
    </row>
    <row r="56" spans="7:7">
      <c r="G56" s="95"/>
    </row>
    <row r="88" spans="6:7">
      <c r="F88" s="214"/>
      <c r="G88" s="214"/>
    </row>
  </sheetData>
  <mergeCells count="30">
    <mergeCell ref="F88:G88"/>
    <mergeCell ref="E38:G38"/>
    <mergeCell ref="H38:I38"/>
    <mergeCell ref="E39:H39"/>
    <mergeCell ref="E40:H40"/>
    <mergeCell ref="E41:I41"/>
    <mergeCell ref="E42:I42"/>
    <mergeCell ref="F32:H32"/>
    <mergeCell ref="E35:H35"/>
    <mergeCell ref="E36:H36"/>
    <mergeCell ref="E37:G37"/>
    <mergeCell ref="H37:I37"/>
    <mergeCell ref="A7:D7"/>
    <mergeCell ref="E7:G7"/>
    <mergeCell ref="A9:I9"/>
    <mergeCell ref="A10:A11"/>
    <mergeCell ref="B10:B11"/>
    <mergeCell ref="C10:C11"/>
    <mergeCell ref="D10:D11"/>
    <mergeCell ref="E10:E11"/>
    <mergeCell ref="F10:F11"/>
    <mergeCell ref="G10:H10"/>
    <mergeCell ref="I10:I11"/>
    <mergeCell ref="A6:D6"/>
    <mergeCell ref="E6:I6"/>
    <mergeCell ref="A1:I1"/>
    <mergeCell ref="A2:I2"/>
    <mergeCell ref="A3:I3"/>
    <mergeCell ref="A5:D5"/>
    <mergeCell ref="E5:I5"/>
  </mergeCells>
  <conditionalFormatting sqref="F30:G30 F25:G26 G10:H11 F15:G15">
    <cfRule type="cellIs" dxfId="1" priority="2" stopIfTrue="1" operator="equal">
      <formula>0</formula>
    </cfRule>
  </conditionalFormatting>
  <printOptions horizontalCentered="1"/>
  <pageMargins left="0.51181102362204722" right="0.51181102362204722" top="0.19685039370078741" bottom="0.19685039370078741" header="0.19685039370078741" footer="0.19685039370078741"/>
  <pageSetup paperSize="9" scale="70" orientation="landscape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B1:S23"/>
  <sheetViews>
    <sheetView workbookViewId="0">
      <selection activeCell="O24" sqref="O24"/>
    </sheetView>
  </sheetViews>
  <sheetFormatPr defaultColWidth="8.85546875" defaultRowHeight="12.75"/>
  <cols>
    <col min="1" max="1" width="11.140625" style="21" customWidth="1"/>
    <col min="2" max="2" width="6.140625" style="21" customWidth="1"/>
    <col min="3" max="3" width="32.5703125" style="26" customWidth="1"/>
    <col min="4" max="4" width="14.42578125" style="21" customWidth="1"/>
    <col min="5" max="5" width="12" style="27" customWidth="1"/>
    <col min="6" max="8" width="14.140625" style="21" customWidth="1"/>
    <col min="9" max="9" width="13.7109375" style="21" customWidth="1"/>
    <col min="10" max="10" width="13.85546875" style="21" customWidth="1"/>
    <col min="11" max="16384" width="8.85546875" style="21"/>
  </cols>
  <sheetData>
    <row r="1" spans="2:19" ht="25.5">
      <c r="B1" s="238" t="s">
        <v>24</v>
      </c>
      <c r="C1" s="239"/>
      <c r="D1" s="239"/>
      <c r="E1" s="239"/>
      <c r="F1" s="239"/>
      <c r="G1" s="239"/>
      <c r="H1" s="239"/>
      <c r="I1" s="240"/>
    </row>
    <row r="2" spans="2:19" ht="20.25">
      <c r="B2" s="241" t="s">
        <v>144</v>
      </c>
      <c r="C2" s="242"/>
      <c r="D2" s="242"/>
      <c r="E2" s="242"/>
      <c r="F2" s="242"/>
      <c r="G2" s="242"/>
      <c r="H2" s="242"/>
      <c r="I2" s="243"/>
    </row>
    <row r="3" spans="2:19" ht="23.25">
      <c r="B3" s="244"/>
      <c r="C3" s="245"/>
      <c r="D3" s="245"/>
      <c r="E3" s="245"/>
      <c r="F3" s="245"/>
      <c r="G3" s="245"/>
      <c r="H3" s="245"/>
      <c r="I3" s="246"/>
    </row>
    <row r="4" spans="2:19">
      <c r="B4" s="22"/>
      <c r="C4" s="23" t="s">
        <v>54</v>
      </c>
      <c r="D4" s="247" t="s">
        <v>80</v>
      </c>
      <c r="E4" s="247"/>
      <c r="F4" s="247"/>
      <c r="G4" s="247"/>
      <c r="H4" s="23" t="s">
        <v>55</v>
      </c>
      <c r="I4" s="24" t="s">
        <v>56</v>
      </c>
    </row>
    <row r="5" spans="2:19" ht="15.75">
      <c r="B5" s="22"/>
      <c r="C5" s="23" t="s">
        <v>57</v>
      </c>
      <c r="D5" s="248">
        <f>'PLAN. ORÇAMENTARIA (2)'!I32</f>
        <v>82307.600000000006</v>
      </c>
      <c r="E5" s="248"/>
      <c r="F5" s="248"/>
      <c r="G5" s="248"/>
      <c r="H5" s="23" t="s">
        <v>58</v>
      </c>
      <c r="I5" s="25" t="s">
        <v>59</v>
      </c>
    </row>
    <row r="6" spans="2:19">
      <c r="B6" s="22"/>
      <c r="I6" s="28"/>
    </row>
    <row r="7" spans="2:19" ht="24">
      <c r="B7" s="29" t="s">
        <v>4</v>
      </c>
      <c r="C7" s="30" t="s">
        <v>60</v>
      </c>
      <c r="D7" s="31" t="s">
        <v>61</v>
      </c>
      <c r="E7" s="32" t="s">
        <v>62</v>
      </c>
      <c r="F7" s="33" t="s">
        <v>63</v>
      </c>
      <c r="G7" s="33" t="s">
        <v>64</v>
      </c>
      <c r="H7" s="33" t="s">
        <v>65</v>
      </c>
      <c r="I7" s="34" t="s">
        <v>66</v>
      </c>
      <c r="J7" s="35"/>
      <c r="K7" s="21" t="s">
        <v>67</v>
      </c>
      <c r="L7" s="21" t="s">
        <v>62</v>
      </c>
      <c r="M7" s="21" t="s">
        <v>63</v>
      </c>
      <c r="N7" s="21" t="s">
        <v>64</v>
      </c>
      <c r="O7" s="21" t="s">
        <v>65</v>
      </c>
      <c r="P7" s="21" t="s">
        <v>66</v>
      </c>
      <c r="Q7" s="21" t="s">
        <v>68</v>
      </c>
      <c r="R7" s="21" t="s">
        <v>69</v>
      </c>
      <c r="S7" s="21" t="s">
        <v>70</v>
      </c>
    </row>
    <row r="8" spans="2:19" s="145" customFormat="1">
      <c r="B8" s="235">
        <v>1</v>
      </c>
      <c r="C8" s="236" t="str">
        <f>'PLAN. ORÇAMENTARIA (2)'!D13</f>
        <v>PLACA DE OBRA</v>
      </c>
      <c r="D8" s="144" t="s">
        <v>71</v>
      </c>
      <c r="E8" s="45">
        <f>E9/E16</f>
        <v>1.1600143850628618E-2</v>
      </c>
      <c r="F8" s="46">
        <v>1</v>
      </c>
      <c r="G8" s="46"/>
      <c r="H8" s="46"/>
      <c r="I8" s="47"/>
      <c r="J8" s="35"/>
      <c r="K8" s="48">
        <v>0</v>
      </c>
      <c r="L8" s="36">
        <f t="shared" ref="L8:L9" si="0">E8*K8</f>
        <v>0</v>
      </c>
      <c r="M8" s="36">
        <f t="shared" ref="M8:M9" si="1">F8*K8</f>
        <v>0</v>
      </c>
      <c r="N8" s="36">
        <f t="shared" ref="N8:N9" si="2">G8*K8</f>
        <v>0</v>
      </c>
      <c r="O8" s="36">
        <f t="shared" ref="O8:O9" si="3">H8*K8</f>
        <v>0</v>
      </c>
      <c r="P8" s="36">
        <f t="shared" ref="P8:P9" si="4">I8*K8</f>
        <v>0</v>
      </c>
      <c r="Q8" s="36" t="e">
        <f>#REF!*K8</f>
        <v>#REF!</v>
      </c>
      <c r="R8" s="36" t="e">
        <f>#REF!*K8</f>
        <v>#REF!</v>
      </c>
      <c r="S8" s="36" t="e">
        <f>#REF!*K8</f>
        <v>#REF!</v>
      </c>
    </row>
    <row r="9" spans="2:19" s="145" customFormat="1">
      <c r="B9" s="235"/>
      <c r="C9" s="237"/>
      <c r="D9" s="144" t="s">
        <v>72</v>
      </c>
      <c r="E9" s="49">
        <f>'PLAN. ORÇAMENTARIA (2)'!I15</f>
        <v>954.78</v>
      </c>
      <c r="F9" s="49">
        <f>F8*E9</f>
        <v>954.78</v>
      </c>
      <c r="G9" s="49"/>
      <c r="H9" s="49"/>
      <c r="I9" s="50"/>
      <c r="J9" s="35"/>
      <c r="K9" s="48">
        <v>1</v>
      </c>
      <c r="L9" s="36">
        <f t="shared" si="0"/>
        <v>954.78</v>
      </c>
      <c r="M9" s="36">
        <f t="shared" si="1"/>
        <v>954.78</v>
      </c>
      <c r="N9" s="36">
        <f t="shared" si="2"/>
        <v>0</v>
      </c>
      <c r="O9" s="36">
        <f t="shared" si="3"/>
        <v>0</v>
      </c>
      <c r="P9" s="36">
        <f t="shared" si="4"/>
        <v>0</v>
      </c>
      <c r="Q9" s="36" t="e">
        <f>#REF!*K9</f>
        <v>#REF!</v>
      </c>
      <c r="R9" s="36" t="e">
        <f>#REF!*K9</f>
        <v>#REF!</v>
      </c>
      <c r="S9" s="36" t="e">
        <f>#REF!*K9</f>
        <v>#REF!</v>
      </c>
    </row>
    <row r="10" spans="2:19" s="36" customFormat="1">
      <c r="B10" s="249">
        <v>2</v>
      </c>
      <c r="C10" s="250" t="str">
        <f>'PLAN. ORÇAMENTARIA (2)'!D17</f>
        <v>EXECUÇÃO DE ALAMBRADO</v>
      </c>
      <c r="D10" s="37" t="s">
        <v>71</v>
      </c>
      <c r="E10" s="38">
        <f>E11/E16</f>
        <v>0.91337798696596673</v>
      </c>
      <c r="F10" s="39">
        <v>0.3</v>
      </c>
      <c r="G10" s="39">
        <v>0.4</v>
      </c>
      <c r="H10" s="39">
        <v>0.3</v>
      </c>
      <c r="I10" s="40"/>
      <c r="J10" s="35"/>
      <c r="K10" s="41">
        <v>0</v>
      </c>
      <c r="L10" s="36">
        <f t="shared" ref="L10:L15" si="5">E10*K10</f>
        <v>0</v>
      </c>
      <c r="M10" s="36">
        <f t="shared" ref="M10:M15" si="6">F10*K10</f>
        <v>0</v>
      </c>
      <c r="N10" s="36">
        <f t="shared" ref="N10:N15" si="7">G10*K10</f>
        <v>0</v>
      </c>
      <c r="O10" s="36">
        <f t="shared" ref="O10:O15" si="8">H10*K10</f>
        <v>0</v>
      </c>
      <c r="P10" s="36">
        <f t="shared" ref="P10:P15" si="9">I10*K10</f>
        <v>0</v>
      </c>
      <c r="Q10" s="36" t="e">
        <f>#REF!*K10</f>
        <v>#REF!</v>
      </c>
      <c r="R10" s="36" t="e">
        <f>#REF!*K10</f>
        <v>#REF!</v>
      </c>
      <c r="S10" s="36" t="e">
        <f>#REF!*K10</f>
        <v>#REF!</v>
      </c>
    </row>
    <row r="11" spans="2:19" s="36" customFormat="1">
      <c r="B11" s="249"/>
      <c r="C11" s="250"/>
      <c r="D11" s="37" t="s">
        <v>72</v>
      </c>
      <c r="E11" s="42">
        <f>'PLAN. ORÇAMENTARIA (2)'!I25</f>
        <v>75177.95</v>
      </c>
      <c r="F11" s="42">
        <f>ROUND(F10*E11,2)-0.01</f>
        <v>22553.38</v>
      </c>
      <c r="G11" s="42">
        <f>ROUND(G10*E11,2)</f>
        <v>30071.18</v>
      </c>
      <c r="H11" s="42">
        <f>ROUND(H10*E11,2)</f>
        <v>22553.39</v>
      </c>
      <c r="I11" s="43"/>
      <c r="J11" s="35"/>
      <c r="K11" s="41">
        <v>1</v>
      </c>
      <c r="L11" s="36">
        <f t="shared" si="5"/>
        <v>75177.95</v>
      </c>
      <c r="M11" s="36">
        <f t="shared" si="6"/>
        <v>22553.38</v>
      </c>
      <c r="N11" s="36">
        <f t="shared" si="7"/>
        <v>30071.18</v>
      </c>
      <c r="O11" s="36">
        <f t="shared" si="8"/>
        <v>22553.39</v>
      </c>
      <c r="P11" s="36">
        <f t="shared" si="9"/>
        <v>0</v>
      </c>
      <c r="Q11" s="36" t="e">
        <f>#REF!*K11</f>
        <v>#REF!</v>
      </c>
      <c r="R11" s="36" t="e">
        <f>#REF!*K11</f>
        <v>#REF!</v>
      </c>
      <c r="S11" s="36" t="e">
        <f>#REF!*K11</f>
        <v>#REF!</v>
      </c>
    </row>
    <row r="12" spans="2:19">
      <c r="B12" s="235">
        <v>3</v>
      </c>
      <c r="C12" s="236" t="str">
        <f>'PLAN. ORÇAMENTARIA (2)'!D27</f>
        <v>SERRALHERIA</v>
      </c>
      <c r="D12" s="44" t="s">
        <v>71</v>
      </c>
      <c r="E12" s="45">
        <f>E13/E16</f>
        <v>7.5021869183404699E-2</v>
      </c>
      <c r="F12" s="46"/>
      <c r="G12" s="46"/>
      <c r="H12" s="46">
        <v>1</v>
      </c>
      <c r="I12" s="47"/>
      <c r="J12" s="35"/>
      <c r="K12" s="48">
        <v>0</v>
      </c>
      <c r="L12" s="36">
        <f t="shared" si="5"/>
        <v>0</v>
      </c>
      <c r="M12" s="36">
        <f t="shared" si="6"/>
        <v>0</v>
      </c>
      <c r="N12" s="36">
        <f t="shared" si="7"/>
        <v>0</v>
      </c>
      <c r="O12" s="36">
        <f t="shared" si="8"/>
        <v>0</v>
      </c>
      <c r="P12" s="36">
        <f t="shared" si="9"/>
        <v>0</v>
      </c>
      <c r="Q12" s="36" t="e">
        <f>#REF!*K12</f>
        <v>#REF!</v>
      </c>
      <c r="R12" s="36" t="e">
        <f>#REF!*K12</f>
        <v>#REF!</v>
      </c>
      <c r="S12" s="36" t="e">
        <f>#REF!*K12</f>
        <v>#REF!</v>
      </c>
    </row>
    <row r="13" spans="2:19">
      <c r="B13" s="235"/>
      <c r="C13" s="237"/>
      <c r="D13" s="44" t="s">
        <v>72</v>
      </c>
      <c r="E13" s="49">
        <f>'PLAN. ORÇAMENTARIA (2)'!I30</f>
        <v>6174.87</v>
      </c>
      <c r="F13" s="49"/>
      <c r="G13" s="49"/>
      <c r="H13" s="49">
        <f>ROUND(H12*E13,2)</f>
        <v>6174.87</v>
      </c>
      <c r="I13" s="50"/>
      <c r="J13" s="35"/>
      <c r="K13" s="48">
        <v>1</v>
      </c>
      <c r="L13" s="36">
        <f t="shared" si="5"/>
        <v>6174.87</v>
      </c>
      <c r="M13" s="36">
        <f t="shared" si="6"/>
        <v>0</v>
      </c>
      <c r="N13" s="36">
        <f t="shared" si="7"/>
        <v>0</v>
      </c>
      <c r="O13" s="36">
        <f t="shared" si="8"/>
        <v>6174.87</v>
      </c>
      <c r="P13" s="36">
        <f t="shared" si="9"/>
        <v>0</v>
      </c>
      <c r="Q13" s="36" t="e">
        <f>#REF!*K13</f>
        <v>#REF!</v>
      </c>
      <c r="R13" s="36" t="e">
        <f>#REF!*K13</f>
        <v>#REF!</v>
      </c>
      <c r="S13" s="36" t="e">
        <f>#REF!*K13</f>
        <v>#REF!</v>
      </c>
    </row>
    <row r="14" spans="2:19">
      <c r="B14" s="22"/>
      <c r="I14" s="28"/>
      <c r="J14" s="35"/>
      <c r="K14" s="48">
        <v>0</v>
      </c>
      <c r="L14" s="36">
        <f t="shared" si="5"/>
        <v>0</v>
      </c>
      <c r="M14" s="36">
        <f t="shared" si="6"/>
        <v>0</v>
      </c>
      <c r="N14" s="36">
        <f t="shared" si="7"/>
        <v>0</v>
      </c>
      <c r="O14" s="36">
        <f t="shared" si="8"/>
        <v>0</v>
      </c>
      <c r="P14" s="36">
        <f t="shared" si="9"/>
        <v>0</v>
      </c>
      <c r="Q14" s="36" t="e">
        <f>#REF!*K14</f>
        <v>#REF!</v>
      </c>
      <c r="R14" s="36" t="e">
        <f>#REF!*K14</f>
        <v>#REF!</v>
      </c>
      <c r="S14" s="36" t="e">
        <f>#REF!*K14</f>
        <v>#REF!</v>
      </c>
    </row>
    <row r="15" spans="2:19">
      <c r="B15" s="22"/>
      <c r="C15" s="252" t="s">
        <v>73</v>
      </c>
      <c r="D15" s="51" t="s">
        <v>71</v>
      </c>
      <c r="E15" s="52">
        <f>E10+E12</f>
        <v>0.98839985614937143</v>
      </c>
      <c r="F15" s="46">
        <f>F16/D5</f>
        <v>0.28561347919268693</v>
      </c>
      <c r="G15" s="46">
        <f>G16/D5</f>
        <v>0.36535119478638667</v>
      </c>
      <c r="H15" s="46">
        <f ca="1">H16/D5</f>
        <v>0.34903532602092635</v>
      </c>
      <c r="I15" s="47"/>
      <c r="K15" s="48">
        <v>1</v>
      </c>
      <c r="L15" s="36">
        <f t="shared" si="5"/>
        <v>0.98839985614937143</v>
      </c>
      <c r="M15" s="36">
        <f t="shared" si="6"/>
        <v>0.28561347919268693</v>
      </c>
      <c r="N15" s="36">
        <f t="shared" si="7"/>
        <v>0.36535119478638667</v>
      </c>
      <c r="O15" s="36">
        <f t="shared" ca="1" si="8"/>
        <v>0.34903532602092635</v>
      </c>
      <c r="P15" s="36">
        <f t="shared" si="9"/>
        <v>0</v>
      </c>
      <c r="Q15" s="36" t="e">
        <f>#REF!*K15</f>
        <v>#REF!</v>
      </c>
      <c r="R15" s="36" t="e">
        <f>#REF!*K15</f>
        <v>#REF!</v>
      </c>
      <c r="S15" s="36" t="e">
        <f>#REF!*K15</f>
        <v>#REF!</v>
      </c>
    </row>
    <row r="16" spans="2:19">
      <c r="B16" s="22"/>
      <c r="C16" s="252"/>
      <c r="D16" s="51" t="s">
        <v>72</v>
      </c>
      <c r="E16" s="53">
        <f>E11+E13+E9</f>
        <v>82307.599999999991</v>
      </c>
      <c r="F16" s="49">
        <f>ROUND(SUMIF(M8:M13,"&gt;0",F8:F13),2)</f>
        <v>23508.16</v>
      </c>
      <c r="G16" s="49">
        <f>ROUND(SUMIF(N10:N13,"&gt;0",G10:G13),2)</f>
        <v>30071.18</v>
      </c>
      <c r="H16" s="49">
        <f ca="1">ROUND(SUMIF(O10:O14,"&gt;0",H10:H13),2)</f>
        <v>28728.26</v>
      </c>
      <c r="I16" s="50"/>
    </row>
    <row r="17" spans="2:10" ht="15">
      <c r="B17" s="22"/>
      <c r="D17" s="54"/>
      <c r="F17" s="55"/>
      <c r="G17" s="55"/>
      <c r="H17" s="55"/>
      <c r="I17" s="56"/>
    </row>
    <row r="18" spans="2:10" ht="15">
      <c r="B18" s="22"/>
      <c r="D18" s="54"/>
      <c r="F18" s="55"/>
      <c r="G18" s="55"/>
      <c r="H18" s="55"/>
      <c r="I18" s="56"/>
    </row>
    <row r="19" spans="2:10">
      <c r="B19" s="22"/>
      <c r="D19" s="253"/>
      <c r="E19" s="253"/>
      <c r="F19" s="253"/>
      <c r="H19" s="253"/>
      <c r="I19" s="254"/>
    </row>
    <row r="20" spans="2:10" ht="15.75">
      <c r="B20" s="22"/>
      <c r="C20" s="251" t="s">
        <v>74</v>
      </c>
      <c r="D20" s="251"/>
      <c r="E20" s="251" t="s">
        <v>75</v>
      </c>
      <c r="F20" s="251"/>
      <c r="G20" s="251"/>
      <c r="H20" s="57"/>
      <c r="I20" s="58" t="s">
        <v>76</v>
      </c>
      <c r="J20" s="57"/>
    </row>
    <row r="21" spans="2:10" ht="15.75">
      <c r="B21" s="22"/>
      <c r="C21" s="251" t="s">
        <v>77</v>
      </c>
      <c r="D21" s="251"/>
      <c r="E21" s="251" t="s">
        <v>78</v>
      </c>
      <c r="F21" s="251"/>
      <c r="G21" s="251"/>
      <c r="H21" s="57"/>
      <c r="I21" s="58" t="s">
        <v>79</v>
      </c>
      <c r="J21" s="57"/>
    </row>
    <row r="22" spans="2:10" ht="15.75">
      <c r="B22" s="22"/>
      <c r="G22" s="57"/>
      <c r="H22" s="57"/>
      <c r="I22" s="59"/>
      <c r="J22" s="57"/>
    </row>
    <row r="23" spans="2:10" ht="13.5" thickBot="1">
      <c r="B23" s="60"/>
      <c r="C23" s="61"/>
      <c r="D23" s="62"/>
      <c r="E23" s="63"/>
      <c r="F23" s="62"/>
      <c r="G23" s="62"/>
      <c r="H23" s="62"/>
      <c r="I23" s="64"/>
    </row>
  </sheetData>
  <mergeCells count="18">
    <mergeCell ref="C21:D21"/>
    <mergeCell ref="E21:G21"/>
    <mergeCell ref="C15:C16"/>
    <mergeCell ref="D19:F19"/>
    <mergeCell ref="H19:I19"/>
    <mergeCell ref="C20:D20"/>
    <mergeCell ref="E20:G20"/>
    <mergeCell ref="B12:B13"/>
    <mergeCell ref="C12:C13"/>
    <mergeCell ref="B1:I1"/>
    <mergeCell ref="B2:I2"/>
    <mergeCell ref="B3:I3"/>
    <mergeCell ref="D4:G4"/>
    <mergeCell ref="D5:G5"/>
    <mergeCell ref="B10:B11"/>
    <mergeCell ref="C10:C11"/>
    <mergeCell ref="B8:B9"/>
    <mergeCell ref="C8:C9"/>
  </mergeCells>
  <printOptions horizontalCentered="1"/>
  <pageMargins left="0.51181102362204722" right="0.51181102362204722" top="0.59055118110236227" bottom="0.59055118110236227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K46"/>
  <sheetViews>
    <sheetView workbookViewId="0">
      <selection activeCell="M39" sqref="M39"/>
    </sheetView>
  </sheetViews>
  <sheetFormatPr defaultColWidth="10" defaultRowHeight="15"/>
  <cols>
    <col min="1" max="1" width="2.28515625" style="151" bestFit="1" customWidth="1"/>
    <col min="2" max="2" width="13.85546875" style="152" customWidth="1"/>
    <col min="3" max="3" width="16.85546875" style="152" customWidth="1"/>
    <col min="4" max="4" width="8.85546875" style="152" customWidth="1"/>
    <col min="5" max="5" width="11.7109375" style="152" customWidth="1"/>
    <col min="6" max="6" width="12.7109375" style="152" bestFit="1" customWidth="1"/>
    <col min="7" max="16384" width="10" style="152"/>
  </cols>
  <sheetData>
    <row r="1" spans="1:11" s="150" customFormat="1" ht="15" customHeight="1">
      <c r="A1" s="259" t="s">
        <v>21</v>
      </c>
      <c r="B1" s="260"/>
      <c r="C1" s="260"/>
      <c r="D1" s="260"/>
      <c r="E1" s="260"/>
      <c r="F1" s="260"/>
      <c r="G1" s="260"/>
      <c r="H1" s="261"/>
      <c r="I1" s="153"/>
      <c r="J1" s="153"/>
      <c r="K1" s="153"/>
    </row>
    <row r="2" spans="1:11" s="150" customFormat="1" ht="19.149999999999999" customHeight="1">
      <c r="A2" s="262" t="s">
        <v>22</v>
      </c>
      <c r="B2" s="263"/>
      <c r="C2" s="263"/>
      <c r="D2" s="263"/>
      <c r="E2" s="263"/>
      <c r="F2" s="263"/>
      <c r="G2" s="263"/>
      <c r="H2" s="264"/>
      <c r="I2" s="153"/>
      <c r="J2" s="153"/>
      <c r="K2" s="153"/>
    </row>
    <row r="3" spans="1:11" s="150" customFormat="1" ht="12" customHeight="1">
      <c r="A3" s="262"/>
      <c r="B3" s="263"/>
      <c r="C3" s="263"/>
      <c r="D3" s="263"/>
      <c r="E3" s="263"/>
      <c r="F3" s="263"/>
      <c r="G3" s="263"/>
      <c r="H3" s="264"/>
      <c r="I3" s="153"/>
      <c r="J3" s="153"/>
      <c r="K3" s="153"/>
    </row>
    <row r="4" spans="1:11" s="150" customFormat="1">
      <c r="A4" s="265" t="s">
        <v>30</v>
      </c>
      <c r="B4" s="266"/>
      <c r="C4" s="266"/>
      <c r="D4" s="266"/>
      <c r="E4" s="266"/>
      <c r="F4" s="266"/>
      <c r="G4" s="266"/>
      <c r="H4" s="267"/>
      <c r="I4" s="154"/>
      <c r="J4" s="154"/>
      <c r="K4" s="154"/>
    </row>
    <row r="5" spans="1:11" s="150" customFormat="1" ht="14.25">
      <c r="A5" s="265" t="s">
        <v>31</v>
      </c>
      <c r="B5" s="266"/>
      <c r="C5" s="266"/>
      <c r="D5" s="266"/>
      <c r="E5" s="266"/>
      <c r="F5" s="266"/>
      <c r="G5" s="266"/>
      <c r="H5" s="267"/>
    </row>
    <row r="6" spans="1:11" ht="26.45" customHeight="1">
      <c r="A6" s="256" t="s">
        <v>132</v>
      </c>
      <c r="B6" s="257"/>
      <c r="C6" s="257"/>
      <c r="D6" s="257"/>
      <c r="E6" s="257"/>
      <c r="F6" s="257"/>
      <c r="G6" s="257"/>
      <c r="H6" s="258"/>
    </row>
    <row r="7" spans="1:11">
      <c r="A7" s="155"/>
      <c r="B7" s="156"/>
      <c r="C7" s="156"/>
      <c r="D7" s="156"/>
      <c r="E7" s="156"/>
      <c r="F7" s="156"/>
      <c r="G7" s="156"/>
      <c r="H7" s="157"/>
    </row>
    <row r="8" spans="1:11">
      <c r="A8" s="155" t="s">
        <v>92</v>
      </c>
      <c r="B8" s="156" t="s">
        <v>91</v>
      </c>
      <c r="C8" s="156"/>
      <c r="D8" s="156"/>
      <c r="E8" s="158">
        <v>274.14</v>
      </c>
      <c r="F8" s="158" t="s">
        <v>0</v>
      </c>
      <c r="G8" s="156"/>
      <c r="H8" s="157"/>
    </row>
    <row r="9" spans="1:11">
      <c r="A9" s="155" t="s">
        <v>93</v>
      </c>
      <c r="B9" s="156" t="s">
        <v>89</v>
      </c>
      <c r="C9" s="156"/>
      <c r="D9" s="156">
        <v>3</v>
      </c>
      <c r="E9" s="159">
        <v>1.2</v>
      </c>
      <c r="F9" s="159">
        <f>D9*E9</f>
        <v>3.5999999999999996</v>
      </c>
      <c r="G9" s="156" t="s">
        <v>0</v>
      </c>
      <c r="H9" s="157"/>
    </row>
    <row r="10" spans="1:11">
      <c r="A10" s="155"/>
      <c r="B10" s="156"/>
      <c r="C10" s="156"/>
      <c r="D10" s="156">
        <v>1</v>
      </c>
      <c r="E10" s="159">
        <v>3.2</v>
      </c>
      <c r="F10" s="159">
        <f>D10*E10</f>
        <v>3.2</v>
      </c>
      <c r="G10" s="156" t="s">
        <v>0</v>
      </c>
      <c r="H10" s="157"/>
    </row>
    <row r="11" spans="1:11">
      <c r="A11" s="155"/>
      <c r="B11" s="156"/>
      <c r="C11" s="156"/>
      <c r="D11" s="156"/>
      <c r="E11" s="156"/>
      <c r="F11" s="160">
        <f>SUM(F9:F10)</f>
        <v>6.8</v>
      </c>
      <c r="G11" s="158" t="s">
        <v>0</v>
      </c>
      <c r="H11" s="157"/>
    </row>
    <row r="12" spans="1:11">
      <c r="A12" s="155" t="s">
        <v>94</v>
      </c>
      <c r="B12" s="156" t="s">
        <v>90</v>
      </c>
      <c r="C12" s="156"/>
      <c r="D12" s="156">
        <v>4</v>
      </c>
      <c r="E12" s="156">
        <v>2</v>
      </c>
      <c r="F12" s="159">
        <v>0.2</v>
      </c>
      <c r="G12" s="158">
        <f>D12*E12*F12</f>
        <v>1.6</v>
      </c>
      <c r="H12" s="169" t="s">
        <v>0</v>
      </c>
    </row>
    <row r="13" spans="1:11">
      <c r="A13" s="155" t="s">
        <v>95</v>
      </c>
      <c r="B13" s="156" t="s">
        <v>111</v>
      </c>
      <c r="C13" s="156"/>
      <c r="D13" s="156" t="s">
        <v>118</v>
      </c>
      <c r="E13" s="160">
        <f>E8-F11-G12</f>
        <v>265.73999999999995</v>
      </c>
      <c r="F13" s="158" t="s">
        <v>0</v>
      </c>
      <c r="G13" s="156"/>
      <c r="H13" s="157"/>
    </row>
    <row r="14" spans="1:11">
      <c r="A14" s="155" t="s">
        <v>96</v>
      </c>
      <c r="B14" s="156" t="s">
        <v>119</v>
      </c>
      <c r="C14" s="156"/>
      <c r="D14" s="156"/>
      <c r="E14" s="158">
        <f>E8-G12</f>
        <v>272.53999999999996</v>
      </c>
      <c r="F14" s="158" t="s">
        <v>0</v>
      </c>
      <c r="G14" s="156"/>
      <c r="H14" s="157"/>
    </row>
    <row r="15" spans="1:11">
      <c r="A15" s="155" t="s">
        <v>97</v>
      </c>
      <c r="B15" s="156" t="s">
        <v>98</v>
      </c>
      <c r="C15" s="156">
        <f>E14</f>
        <v>272.53999999999996</v>
      </c>
      <c r="D15" s="159">
        <v>0.2</v>
      </c>
      <c r="E15" s="156">
        <v>0.15</v>
      </c>
      <c r="F15" s="159">
        <f>C15*D15*E15</f>
        <v>8.1761999999999997</v>
      </c>
      <c r="G15" s="156" t="s">
        <v>99</v>
      </c>
      <c r="H15" s="157" t="s">
        <v>120</v>
      </c>
    </row>
    <row r="16" spans="1:11">
      <c r="A16" s="155"/>
      <c r="B16" s="156">
        <v>8</v>
      </c>
      <c r="C16" s="156">
        <v>0.8</v>
      </c>
      <c r="D16" s="159">
        <v>0.2</v>
      </c>
      <c r="E16" s="159">
        <v>0.2</v>
      </c>
      <c r="F16" s="159">
        <f>B16*C16*D16*E16</f>
        <v>0.25600000000000006</v>
      </c>
      <c r="G16" s="156" t="s">
        <v>99</v>
      </c>
      <c r="H16" s="157" t="s">
        <v>121</v>
      </c>
    </row>
    <row r="17" spans="1:8">
      <c r="A17" s="155"/>
      <c r="B17" s="156"/>
      <c r="C17" s="156"/>
      <c r="D17" s="156"/>
      <c r="E17" s="156"/>
      <c r="F17" s="160">
        <f>SUM(F15:F16)</f>
        <v>8.4321999999999999</v>
      </c>
      <c r="G17" s="158" t="s">
        <v>99</v>
      </c>
      <c r="H17" s="157"/>
    </row>
    <row r="18" spans="1:8">
      <c r="A18" s="155" t="s">
        <v>100</v>
      </c>
      <c r="B18" s="156" t="s">
        <v>101</v>
      </c>
      <c r="C18" s="156"/>
      <c r="D18" s="156">
        <f>E14</f>
        <v>272.53999999999996</v>
      </c>
      <c r="E18" s="159">
        <v>0.2</v>
      </c>
      <c r="F18" s="159">
        <v>0.1</v>
      </c>
      <c r="G18" s="160">
        <f>D18*E18*F18</f>
        <v>5.4508000000000001</v>
      </c>
      <c r="H18" s="169" t="s">
        <v>99</v>
      </c>
    </row>
    <row r="19" spans="1:8">
      <c r="A19" s="155" t="s">
        <v>102</v>
      </c>
      <c r="B19" s="156" t="s">
        <v>122</v>
      </c>
      <c r="C19" s="156"/>
      <c r="D19" s="159">
        <f>E13</f>
        <v>265.73999999999995</v>
      </c>
      <c r="E19" s="156">
        <v>0.19</v>
      </c>
      <c r="F19" s="160">
        <f>D19*E19</f>
        <v>50.490599999999993</v>
      </c>
      <c r="G19" s="158" t="s">
        <v>1</v>
      </c>
      <c r="H19" s="157"/>
    </row>
    <row r="20" spans="1:8">
      <c r="A20" s="155" t="s">
        <v>103</v>
      </c>
      <c r="B20" s="156" t="s">
        <v>104</v>
      </c>
      <c r="C20" s="156"/>
      <c r="D20" s="160">
        <f>E13</f>
        <v>265.73999999999995</v>
      </c>
      <c r="E20" s="158" t="s">
        <v>0</v>
      </c>
      <c r="F20" s="156"/>
      <c r="G20" s="156"/>
      <c r="H20" s="157"/>
    </row>
    <row r="21" spans="1:8">
      <c r="A21" s="155"/>
      <c r="B21" s="156"/>
      <c r="C21" s="156" t="s">
        <v>106</v>
      </c>
      <c r="D21" s="159">
        <v>0.09</v>
      </c>
      <c r="E21" s="156">
        <v>0.16500000000000001</v>
      </c>
      <c r="F21" s="161">
        <f>D21*E21</f>
        <v>1.485E-2</v>
      </c>
      <c r="G21" s="156" t="s">
        <v>123</v>
      </c>
      <c r="H21" s="157"/>
    </row>
    <row r="22" spans="1:8">
      <c r="A22" s="155"/>
      <c r="B22" s="156"/>
      <c r="C22" s="156"/>
      <c r="D22" s="159"/>
      <c r="E22" s="156"/>
      <c r="F22" s="160">
        <f>F21*D20</f>
        <v>3.9462389999999994</v>
      </c>
      <c r="G22" s="158" t="s">
        <v>99</v>
      </c>
      <c r="H22" s="157"/>
    </row>
    <row r="23" spans="1:8">
      <c r="A23" s="155"/>
      <c r="B23" s="156"/>
      <c r="C23" s="156"/>
      <c r="D23" s="160"/>
      <c r="E23" s="158"/>
      <c r="F23" s="156"/>
      <c r="G23" s="156"/>
      <c r="H23" s="157"/>
    </row>
    <row r="24" spans="1:8">
      <c r="A24" s="155" t="s">
        <v>105</v>
      </c>
      <c r="B24" s="156" t="s">
        <v>90</v>
      </c>
      <c r="C24" s="156"/>
      <c r="D24" s="159">
        <v>0.2</v>
      </c>
      <c r="E24" s="159">
        <v>0.2</v>
      </c>
      <c r="F24" s="159">
        <v>3</v>
      </c>
      <c r="G24" s="156">
        <f>D24*E24*F24</f>
        <v>0.12000000000000002</v>
      </c>
      <c r="H24" s="157" t="s">
        <v>99</v>
      </c>
    </row>
    <row r="25" spans="1:8">
      <c r="A25" s="155"/>
      <c r="B25" s="156"/>
      <c r="C25" s="156" t="s">
        <v>106</v>
      </c>
      <c r="D25" s="156">
        <v>8</v>
      </c>
      <c r="E25" s="156">
        <f>G24</f>
        <v>0.12000000000000002</v>
      </c>
      <c r="F25" s="158">
        <f>D25*E25</f>
        <v>0.96000000000000019</v>
      </c>
      <c r="G25" s="158" t="s">
        <v>99</v>
      </c>
      <c r="H25" s="157"/>
    </row>
    <row r="26" spans="1:8">
      <c r="A26" s="155"/>
      <c r="B26" s="156"/>
      <c r="C26" s="156" t="s">
        <v>107</v>
      </c>
      <c r="D26" s="156">
        <f>F25</f>
        <v>0.96000000000000019</v>
      </c>
      <c r="E26" s="156">
        <v>75</v>
      </c>
      <c r="F26" s="156" t="s">
        <v>108</v>
      </c>
      <c r="G26" s="162">
        <f>D26*E26</f>
        <v>72.000000000000014</v>
      </c>
      <c r="H26" s="169" t="s">
        <v>109</v>
      </c>
    </row>
    <row r="27" spans="1:8">
      <c r="A27" s="155"/>
      <c r="B27" s="156"/>
      <c r="C27" s="156" t="s">
        <v>110</v>
      </c>
      <c r="D27" s="156">
        <v>8</v>
      </c>
      <c r="E27" s="159">
        <v>0.8</v>
      </c>
      <c r="F27" s="159">
        <v>2.2000000000000002</v>
      </c>
      <c r="G27" s="158">
        <f>D27*E27*F27</f>
        <v>14.080000000000002</v>
      </c>
      <c r="H27" s="169" t="s">
        <v>1</v>
      </c>
    </row>
    <row r="28" spans="1:8">
      <c r="A28" s="155" t="s">
        <v>112</v>
      </c>
      <c r="B28" s="156" t="s">
        <v>113</v>
      </c>
      <c r="C28" s="156"/>
      <c r="D28" s="159">
        <v>3.2</v>
      </c>
      <c r="E28" s="159">
        <v>2.1</v>
      </c>
      <c r="F28" s="158">
        <f>D28*E28</f>
        <v>6.7200000000000006</v>
      </c>
      <c r="G28" s="158" t="s">
        <v>1</v>
      </c>
      <c r="H28" s="157"/>
    </row>
    <row r="29" spans="1:8">
      <c r="A29" s="155" t="s">
        <v>114</v>
      </c>
      <c r="B29" s="156" t="s">
        <v>115</v>
      </c>
      <c r="C29" s="156">
        <v>3</v>
      </c>
      <c r="D29" s="159">
        <v>1.2</v>
      </c>
      <c r="E29" s="159">
        <v>2.1</v>
      </c>
      <c r="F29" s="158">
        <f>C29*D29*E29</f>
        <v>7.56</v>
      </c>
      <c r="G29" s="158" t="s">
        <v>1</v>
      </c>
      <c r="H29" s="157"/>
    </row>
    <row r="30" spans="1:8">
      <c r="A30" s="155" t="s">
        <v>116</v>
      </c>
      <c r="B30" s="156" t="s">
        <v>117</v>
      </c>
      <c r="C30" s="156"/>
      <c r="D30" s="159">
        <f>F22</f>
        <v>3.9462389999999994</v>
      </c>
      <c r="E30" s="156">
        <f>F25</f>
        <v>0.96000000000000019</v>
      </c>
      <c r="F30" s="159">
        <f>G18</f>
        <v>5.4508000000000001</v>
      </c>
      <c r="G30" s="160">
        <f>SUM(D30:F30)</f>
        <v>10.357039</v>
      </c>
      <c r="H30" s="169" t="s">
        <v>99</v>
      </c>
    </row>
    <row r="31" spans="1:8">
      <c r="A31" s="155" t="s">
        <v>124</v>
      </c>
      <c r="B31" s="156" t="s">
        <v>107</v>
      </c>
      <c r="C31" s="156" t="s">
        <v>125</v>
      </c>
      <c r="D31" s="159">
        <v>274.14</v>
      </c>
      <c r="E31" s="159">
        <v>0.4</v>
      </c>
      <c r="F31" s="159" t="s">
        <v>126</v>
      </c>
      <c r="G31" s="159">
        <f>D31*E31</f>
        <v>109.65600000000001</v>
      </c>
      <c r="H31" s="157" t="s">
        <v>109</v>
      </c>
    </row>
    <row r="32" spans="1:8">
      <c r="A32" s="155"/>
      <c r="B32" s="156"/>
      <c r="C32" s="156" t="s">
        <v>127</v>
      </c>
      <c r="D32" s="159">
        <f>D20</f>
        <v>265.73999999999995</v>
      </c>
      <c r="E32" s="159">
        <v>0.25</v>
      </c>
      <c r="F32" s="159" t="s">
        <v>126</v>
      </c>
      <c r="G32" s="159">
        <f>D32*E32</f>
        <v>66.434999999999988</v>
      </c>
      <c r="H32" s="157" t="s">
        <v>109</v>
      </c>
    </row>
    <row r="33" spans="1:8">
      <c r="A33" s="155"/>
      <c r="B33" s="156"/>
      <c r="C33" s="156" t="s">
        <v>128</v>
      </c>
      <c r="D33" s="163">
        <f>G26</f>
        <v>72.000000000000014</v>
      </c>
      <c r="E33" s="156" t="s">
        <v>109</v>
      </c>
      <c r="F33" s="156"/>
      <c r="G33" s="156"/>
      <c r="H33" s="157"/>
    </row>
    <row r="34" spans="1:8">
      <c r="A34" s="155"/>
      <c r="B34" s="156" t="s">
        <v>129</v>
      </c>
      <c r="C34" s="160">
        <v>260</v>
      </c>
      <c r="D34" s="158" t="s">
        <v>109</v>
      </c>
      <c r="E34" s="156"/>
      <c r="F34" s="156"/>
      <c r="G34" s="156"/>
      <c r="H34" s="157"/>
    </row>
    <row r="35" spans="1:8">
      <c r="A35" s="155" t="s">
        <v>141</v>
      </c>
      <c r="B35" s="156" t="s">
        <v>142</v>
      </c>
      <c r="C35" s="156" t="s">
        <v>143</v>
      </c>
      <c r="D35" s="158">
        <v>3.125</v>
      </c>
      <c r="E35" s="158" t="s">
        <v>1</v>
      </c>
      <c r="F35" s="156"/>
      <c r="G35" s="156"/>
      <c r="H35" s="157"/>
    </row>
    <row r="36" spans="1:8">
      <c r="A36" s="155"/>
      <c r="B36" s="156"/>
      <c r="C36" s="156"/>
      <c r="D36" s="156"/>
      <c r="E36" s="156"/>
      <c r="F36" s="156"/>
      <c r="G36" s="156"/>
      <c r="H36" s="157"/>
    </row>
    <row r="37" spans="1:8">
      <c r="A37" s="155"/>
      <c r="B37" s="156"/>
      <c r="C37" s="156"/>
      <c r="D37" s="156"/>
      <c r="E37" s="156"/>
      <c r="F37" s="156"/>
      <c r="G37" s="156"/>
      <c r="H37" s="157"/>
    </row>
    <row r="38" spans="1:8">
      <c r="A38" s="155"/>
      <c r="B38" s="156"/>
      <c r="C38" s="156"/>
      <c r="D38" s="156"/>
      <c r="E38" s="156"/>
      <c r="F38" s="156"/>
      <c r="G38" s="156"/>
      <c r="H38" s="157"/>
    </row>
    <row r="39" spans="1:8">
      <c r="A39" s="155"/>
      <c r="B39" s="156"/>
      <c r="C39" s="167"/>
      <c r="D39" s="167"/>
      <c r="E39" s="167"/>
      <c r="F39" s="167"/>
      <c r="G39" s="156"/>
      <c r="H39" s="157"/>
    </row>
    <row r="40" spans="1:8">
      <c r="A40" s="155"/>
      <c r="B40" s="255" t="s">
        <v>74</v>
      </c>
      <c r="C40" s="255"/>
      <c r="D40" s="255"/>
      <c r="E40" s="156"/>
      <c r="F40" s="255" t="s">
        <v>75</v>
      </c>
      <c r="G40" s="255"/>
      <c r="H40" s="268"/>
    </row>
    <row r="41" spans="1:8">
      <c r="A41" s="155"/>
      <c r="B41" s="255" t="s">
        <v>81</v>
      </c>
      <c r="C41" s="255"/>
      <c r="D41" s="255"/>
      <c r="E41" s="156"/>
      <c r="F41" s="255" t="s">
        <v>133</v>
      </c>
      <c r="G41" s="255"/>
      <c r="H41" s="268"/>
    </row>
    <row r="42" spans="1:8">
      <c r="A42" s="155"/>
      <c r="B42" s="156"/>
      <c r="C42" s="156"/>
      <c r="D42" s="156"/>
      <c r="E42" s="167"/>
      <c r="F42" s="167"/>
      <c r="G42" s="167"/>
      <c r="H42" s="157"/>
    </row>
    <row r="43" spans="1:8">
      <c r="A43" s="155"/>
      <c r="B43" s="167"/>
      <c r="C43" s="167"/>
      <c r="D43" s="156"/>
      <c r="E43" s="167"/>
      <c r="F43" s="167"/>
      <c r="G43" s="156"/>
      <c r="H43" s="168"/>
    </row>
    <row r="44" spans="1:8">
      <c r="A44" s="155"/>
      <c r="B44" s="156"/>
      <c r="C44" s="255" t="s">
        <v>76</v>
      </c>
      <c r="D44" s="255"/>
      <c r="E44" s="255"/>
      <c r="F44" s="255"/>
      <c r="G44" s="156"/>
      <c r="H44" s="157"/>
    </row>
    <row r="45" spans="1:8">
      <c r="A45" s="155"/>
      <c r="B45" s="156"/>
      <c r="C45" s="255" t="s">
        <v>79</v>
      </c>
      <c r="D45" s="255"/>
      <c r="E45" s="255"/>
      <c r="F45" s="255"/>
      <c r="G45" s="156"/>
      <c r="H45" s="157"/>
    </row>
    <row r="46" spans="1:8" ht="15.75" thickBot="1">
      <c r="A46" s="164"/>
      <c r="B46" s="165"/>
      <c r="C46" s="165"/>
      <c r="D46" s="165"/>
      <c r="E46" s="165"/>
      <c r="F46" s="165"/>
      <c r="G46" s="165"/>
      <c r="H46" s="166"/>
    </row>
  </sheetData>
  <mergeCells count="12">
    <mergeCell ref="C45:F45"/>
    <mergeCell ref="A6:H6"/>
    <mergeCell ref="A1:H1"/>
    <mergeCell ref="A2:H2"/>
    <mergeCell ref="A3:H3"/>
    <mergeCell ref="A4:H4"/>
    <mergeCell ref="A5:H5"/>
    <mergeCell ref="C44:F44"/>
    <mergeCell ref="B40:D40"/>
    <mergeCell ref="F40:H40"/>
    <mergeCell ref="B41:D41"/>
    <mergeCell ref="F41:H41"/>
  </mergeCells>
  <printOptions horizontalCentered="1"/>
  <pageMargins left="0.19685039370078741" right="0.19685039370078741" top="0.39370078740157483" bottom="0.59055118110236227" header="0.31496062992125984" footer="0.31496062992125984"/>
  <pageSetup paperSize="9" orientation="portrait" horizontalDpi="4294967293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81"/>
  <sheetViews>
    <sheetView tabSelected="1" workbookViewId="0">
      <selection activeCell="J6" sqref="J6:K10"/>
    </sheetView>
  </sheetViews>
  <sheetFormatPr defaultColWidth="8.85546875" defaultRowHeight="15"/>
  <cols>
    <col min="1" max="1" width="5.28515625" style="15" bestFit="1" customWidth="1"/>
    <col min="2" max="2" width="13.28515625" style="15" customWidth="1"/>
    <col min="3" max="3" width="10" style="15" customWidth="1"/>
    <col min="4" max="4" width="65.7109375" style="98" customWidth="1"/>
    <col min="5" max="5" width="6.85546875" style="15" customWidth="1"/>
    <col min="6" max="6" width="9.85546875" style="15" customWidth="1"/>
    <col min="7" max="7" width="13.85546875" style="15" customWidth="1"/>
    <col min="8" max="8" width="13.7109375" style="15" customWidth="1"/>
    <col min="9" max="9" width="13.28515625" style="15" customWidth="1"/>
    <col min="10" max="10" width="8.85546875" style="15"/>
    <col min="11" max="11" width="11.85546875" style="15" customWidth="1"/>
    <col min="12" max="16384" width="8.85546875" style="15"/>
  </cols>
  <sheetData>
    <row r="1" spans="1:16" ht="23.25">
      <c r="A1" s="278" t="s">
        <v>21</v>
      </c>
      <c r="B1" s="279"/>
      <c r="C1" s="279"/>
      <c r="D1" s="279"/>
      <c r="E1" s="279"/>
      <c r="F1" s="279"/>
      <c r="G1" s="279"/>
      <c r="H1" s="279"/>
      <c r="I1" s="279"/>
      <c r="J1" s="279"/>
      <c r="K1" s="280"/>
      <c r="L1" s="88"/>
    </row>
    <row r="2" spans="1:16" ht="18">
      <c r="A2" s="281" t="s">
        <v>22</v>
      </c>
      <c r="B2" s="209"/>
      <c r="C2" s="209"/>
      <c r="D2" s="209"/>
      <c r="E2" s="209"/>
      <c r="F2" s="209"/>
      <c r="G2" s="209"/>
      <c r="H2" s="209"/>
      <c r="I2" s="209"/>
      <c r="J2" s="209"/>
      <c r="K2" s="282"/>
      <c r="L2" s="88"/>
    </row>
    <row r="3" spans="1:16" ht="5.45" customHeight="1">
      <c r="A3" s="269"/>
      <c r="B3" s="212"/>
      <c r="C3" s="212"/>
      <c r="D3" s="212"/>
      <c r="E3" s="212"/>
      <c r="F3" s="212"/>
      <c r="G3" s="212"/>
      <c r="H3" s="212"/>
      <c r="I3" s="212"/>
      <c r="J3" s="172"/>
      <c r="K3" s="191"/>
      <c r="L3" s="88"/>
    </row>
    <row r="4" spans="1:16" ht="4.9000000000000004" customHeight="1">
      <c r="A4" s="192"/>
      <c r="B4" s="193"/>
      <c r="C4" s="193"/>
      <c r="D4" s="194"/>
      <c r="E4" s="193"/>
      <c r="F4" s="193"/>
      <c r="G4" s="193"/>
      <c r="H4" s="193"/>
      <c r="I4" s="193"/>
      <c r="J4" s="195"/>
      <c r="K4" s="196"/>
      <c r="L4" s="88"/>
    </row>
    <row r="5" spans="1:16" ht="4.9000000000000004" customHeight="1">
      <c r="A5" s="193"/>
      <c r="B5" s="193"/>
      <c r="C5" s="193"/>
      <c r="D5" s="194"/>
      <c r="E5" s="193"/>
      <c r="F5" s="193"/>
      <c r="G5" s="193"/>
      <c r="H5" s="193"/>
      <c r="I5" s="193"/>
      <c r="J5" s="195"/>
      <c r="K5" s="196"/>
      <c r="L5" s="88"/>
    </row>
    <row r="6" spans="1:16" ht="15.75">
      <c r="A6" s="270" t="s">
        <v>30</v>
      </c>
      <c r="B6" s="271"/>
      <c r="C6" s="271"/>
      <c r="D6" s="272"/>
      <c r="E6" s="273" t="s">
        <v>43</v>
      </c>
      <c r="F6" s="273"/>
      <c r="G6" s="273"/>
      <c r="H6" s="273"/>
      <c r="I6" s="274"/>
      <c r="J6" s="276" t="s">
        <v>148</v>
      </c>
      <c r="K6" s="276"/>
      <c r="L6" s="88"/>
    </row>
    <row r="7" spans="1:16" ht="15.75">
      <c r="A7" s="224" t="s">
        <v>31</v>
      </c>
      <c r="B7" s="225"/>
      <c r="C7" s="225"/>
      <c r="D7" s="226"/>
      <c r="E7" s="218" t="s">
        <v>87</v>
      </c>
      <c r="F7" s="219"/>
      <c r="G7" s="219"/>
      <c r="H7" s="219"/>
      <c r="I7" s="219"/>
      <c r="J7" s="277"/>
      <c r="K7" s="277"/>
      <c r="L7" s="88"/>
    </row>
    <row r="8" spans="1:16" ht="15.75">
      <c r="A8" s="224" t="s">
        <v>23</v>
      </c>
      <c r="B8" s="225"/>
      <c r="C8" s="225"/>
      <c r="D8" s="226"/>
      <c r="E8" s="221" t="s">
        <v>42</v>
      </c>
      <c r="F8" s="222"/>
      <c r="G8" s="223"/>
      <c r="H8" s="103" t="s">
        <v>16</v>
      </c>
      <c r="I8" s="189">
        <v>0.24329999999999999</v>
      </c>
      <c r="J8" s="277"/>
      <c r="K8" s="277"/>
    </row>
    <row r="9" spans="1:16" ht="6" customHeight="1">
      <c r="A9" s="117"/>
      <c r="B9" s="68"/>
      <c r="C9" s="68"/>
      <c r="D9" s="12"/>
      <c r="E9" s="67"/>
      <c r="F9" s="67"/>
      <c r="G9" s="67"/>
      <c r="H9" s="69"/>
      <c r="I9" s="190"/>
      <c r="J9" s="277"/>
      <c r="K9" s="277"/>
    </row>
    <row r="10" spans="1:16" ht="23.25">
      <c r="A10" s="215" t="s">
        <v>147</v>
      </c>
      <c r="B10" s="216"/>
      <c r="C10" s="216"/>
      <c r="D10" s="216"/>
      <c r="E10" s="216"/>
      <c r="F10" s="216"/>
      <c r="G10" s="216"/>
      <c r="H10" s="216"/>
      <c r="I10" s="216"/>
      <c r="J10" s="277"/>
      <c r="K10" s="277"/>
    </row>
    <row r="11" spans="1:16" ht="23.45" customHeight="1">
      <c r="A11" s="234" t="s">
        <v>4</v>
      </c>
      <c r="B11" s="202" t="s">
        <v>5</v>
      </c>
      <c r="C11" s="202" t="s">
        <v>6</v>
      </c>
      <c r="D11" s="202" t="s">
        <v>7</v>
      </c>
      <c r="E11" s="203" t="s">
        <v>8</v>
      </c>
      <c r="F11" s="204" t="s">
        <v>9</v>
      </c>
      <c r="G11" s="233" t="s">
        <v>83</v>
      </c>
      <c r="H11" s="233"/>
      <c r="I11" s="283" t="s">
        <v>86</v>
      </c>
      <c r="J11" s="275" t="s">
        <v>145</v>
      </c>
      <c r="K11" s="275" t="s">
        <v>146</v>
      </c>
    </row>
    <row r="12" spans="1:16">
      <c r="A12" s="234"/>
      <c r="B12" s="202"/>
      <c r="C12" s="202"/>
      <c r="D12" s="202"/>
      <c r="E12" s="203"/>
      <c r="F12" s="204"/>
      <c r="G12" s="174" t="s">
        <v>84</v>
      </c>
      <c r="H12" s="174" t="s">
        <v>85</v>
      </c>
      <c r="I12" s="283"/>
      <c r="J12" s="275"/>
      <c r="K12" s="275"/>
      <c r="L12" s="98"/>
    </row>
    <row r="13" spans="1:16" ht="44.25" customHeight="1">
      <c r="A13" s="1" t="s">
        <v>134</v>
      </c>
      <c r="B13" s="14" t="s">
        <v>25</v>
      </c>
      <c r="C13" s="3" t="s">
        <v>15</v>
      </c>
      <c r="D13" s="97" t="s">
        <v>41</v>
      </c>
      <c r="E13" s="11" t="s">
        <v>1</v>
      </c>
      <c r="F13" s="74">
        <v>265.74</v>
      </c>
      <c r="G13" s="73">
        <v>178.79</v>
      </c>
      <c r="H13" s="71">
        <v>222.29</v>
      </c>
      <c r="I13" s="185">
        <v>59071.34</v>
      </c>
      <c r="J13" s="188">
        <f>I13/$I$25</f>
        <v>0.7176899824560552</v>
      </c>
      <c r="K13" s="188">
        <f>J13</f>
        <v>0.7176899824560552</v>
      </c>
    </row>
    <row r="14" spans="1:16" ht="38.25">
      <c r="A14" s="128" t="s">
        <v>137</v>
      </c>
      <c r="B14" s="1" t="s">
        <v>38</v>
      </c>
      <c r="C14" s="3" t="s">
        <v>15</v>
      </c>
      <c r="D14" s="8" t="s">
        <v>37</v>
      </c>
      <c r="E14" s="2" t="s">
        <v>99</v>
      </c>
      <c r="F14" s="72">
        <v>10.36</v>
      </c>
      <c r="G14" s="79">
        <v>445.8</v>
      </c>
      <c r="H14" s="79">
        <v>554.26</v>
      </c>
      <c r="I14" s="185">
        <v>5742.13</v>
      </c>
      <c r="J14" s="188">
        <f t="shared" ref="J14:J22" si="0">I14/$I$25</f>
        <v>6.9764274501990117E-2</v>
      </c>
      <c r="K14" s="188">
        <f>K13+J14</f>
        <v>0.78745425695804527</v>
      </c>
      <c r="L14" s="86"/>
      <c r="M14" s="86"/>
      <c r="N14" s="86"/>
      <c r="O14" s="86"/>
      <c r="P14" s="86"/>
    </row>
    <row r="15" spans="1:16" ht="51">
      <c r="A15" s="128" t="s">
        <v>135</v>
      </c>
      <c r="B15" s="1" t="s">
        <v>33</v>
      </c>
      <c r="C15" s="3" t="s">
        <v>15</v>
      </c>
      <c r="D15" s="8" t="s">
        <v>32</v>
      </c>
      <c r="E15" s="1" t="s">
        <v>0</v>
      </c>
      <c r="F15" s="72">
        <v>265.74</v>
      </c>
      <c r="G15" s="79">
        <v>12.16</v>
      </c>
      <c r="H15" s="79">
        <v>15.12</v>
      </c>
      <c r="I15" s="185">
        <v>4017.99</v>
      </c>
      <c r="J15" s="188">
        <f t="shared" si="0"/>
        <v>4.8816755682342831E-2</v>
      </c>
      <c r="K15" s="188">
        <f t="shared" ref="K15:K22" si="1">K14+J15</f>
        <v>0.83627101264038806</v>
      </c>
      <c r="L15" s="86"/>
      <c r="M15" s="86"/>
      <c r="N15" s="86"/>
      <c r="O15" s="86"/>
      <c r="P15" s="86"/>
    </row>
    <row r="16" spans="1:16" ht="25.5">
      <c r="A16" s="124" t="s">
        <v>50</v>
      </c>
      <c r="B16" s="180" t="s">
        <v>28</v>
      </c>
      <c r="C16" s="3" t="s">
        <v>15</v>
      </c>
      <c r="D16" s="182" t="s">
        <v>40</v>
      </c>
      <c r="E16" s="3" t="s">
        <v>1</v>
      </c>
      <c r="F16" s="72">
        <v>7.56</v>
      </c>
      <c r="G16" s="75">
        <v>343.09</v>
      </c>
      <c r="H16" s="71">
        <v>426.56</v>
      </c>
      <c r="I16" s="185">
        <v>3224.79</v>
      </c>
      <c r="J16" s="188">
        <f t="shared" si="0"/>
        <v>3.9179735528675368E-2</v>
      </c>
      <c r="K16" s="188">
        <f t="shared" si="1"/>
        <v>0.87545074816906343</v>
      </c>
      <c r="L16" s="87"/>
      <c r="M16" s="86"/>
      <c r="N16" s="87"/>
      <c r="O16" s="86"/>
      <c r="P16" s="87"/>
    </row>
    <row r="17" spans="1:16" ht="25.5">
      <c r="A17" s="124" t="s">
        <v>18</v>
      </c>
      <c r="B17" s="95" t="s">
        <v>29</v>
      </c>
      <c r="C17" s="3" t="s">
        <v>15</v>
      </c>
      <c r="D17" s="66" t="s">
        <v>39</v>
      </c>
      <c r="E17" s="3" t="s">
        <v>1</v>
      </c>
      <c r="F17" s="70">
        <v>6.72</v>
      </c>
      <c r="G17" s="184">
        <v>353.09</v>
      </c>
      <c r="H17" s="71">
        <v>439</v>
      </c>
      <c r="I17" s="185">
        <v>2950.08</v>
      </c>
      <c r="J17" s="188">
        <f t="shared" si="0"/>
        <v>3.5842133654729338E-2</v>
      </c>
      <c r="K17" s="188">
        <f t="shared" si="1"/>
        <v>0.91129288182379276</v>
      </c>
      <c r="L17" s="86"/>
      <c r="M17" s="86"/>
      <c r="N17" s="86"/>
      <c r="O17" s="86"/>
      <c r="P17" s="86"/>
    </row>
    <row r="18" spans="1:16" ht="38.25">
      <c r="A18" s="128" t="s">
        <v>51</v>
      </c>
      <c r="B18" s="14" t="s">
        <v>26</v>
      </c>
      <c r="C18" s="3" t="s">
        <v>15</v>
      </c>
      <c r="D18" s="8" t="s">
        <v>27</v>
      </c>
      <c r="E18" s="3" t="s">
        <v>1</v>
      </c>
      <c r="F18" s="72">
        <v>50.49</v>
      </c>
      <c r="G18" s="75">
        <v>42.46</v>
      </c>
      <c r="H18" s="71">
        <v>52.79</v>
      </c>
      <c r="I18" s="186">
        <v>2665.37</v>
      </c>
      <c r="J18" s="188">
        <f t="shared" si="0"/>
        <v>3.2383036317423917E-2</v>
      </c>
      <c r="K18" s="188">
        <f t="shared" si="1"/>
        <v>0.94367591814121665</v>
      </c>
      <c r="L18" s="86"/>
      <c r="M18" s="86"/>
      <c r="N18" s="86"/>
      <c r="O18" s="86"/>
      <c r="P18" s="86"/>
    </row>
    <row r="19" spans="1:16">
      <c r="A19" s="128" t="s">
        <v>18</v>
      </c>
      <c r="B19" s="1" t="s">
        <v>45</v>
      </c>
      <c r="C19" s="3" t="s">
        <v>15</v>
      </c>
      <c r="D19" s="10" t="s">
        <v>44</v>
      </c>
      <c r="E19" s="2" t="s">
        <v>109</v>
      </c>
      <c r="F19" s="72">
        <v>260</v>
      </c>
      <c r="G19" s="73">
        <v>7.54</v>
      </c>
      <c r="H19" s="71">
        <v>9.3699999999999992</v>
      </c>
      <c r="I19" s="185">
        <v>2436.1999999999998</v>
      </c>
      <c r="J19" s="188">
        <f t="shared" si="0"/>
        <v>2.9598724783616585E-2</v>
      </c>
      <c r="K19" s="188">
        <f t="shared" si="1"/>
        <v>0.97327464292483323</v>
      </c>
      <c r="L19" s="86"/>
      <c r="M19" s="86"/>
      <c r="N19" s="86"/>
      <c r="O19" s="86"/>
      <c r="P19" s="86"/>
    </row>
    <row r="20" spans="1:16" ht="63.75">
      <c r="A20" s="128" t="s">
        <v>19</v>
      </c>
      <c r="B20" s="1" t="s">
        <v>139</v>
      </c>
      <c r="C20" s="3" t="s">
        <v>15</v>
      </c>
      <c r="D20" s="10" t="s">
        <v>140</v>
      </c>
      <c r="E20" s="2" t="s">
        <v>1</v>
      </c>
      <c r="F20" s="178">
        <v>3.125</v>
      </c>
      <c r="G20" s="73">
        <v>245.74222222222221</v>
      </c>
      <c r="H20" s="71">
        <v>305.52999999999997</v>
      </c>
      <c r="I20" s="185">
        <v>954.78</v>
      </c>
      <c r="J20" s="188">
        <f t="shared" si="0"/>
        <v>1.160014385062862E-2</v>
      </c>
      <c r="K20" s="188">
        <f t="shared" si="1"/>
        <v>0.98487478677546181</v>
      </c>
      <c r="L20" s="86"/>
      <c r="M20" s="86"/>
      <c r="N20" s="86"/>
      <c r="O20" s="86"/>
      <c r="P20" s="86"/>
    </row>
    <row r="21" spans="1:16" ht="25.5">
      <c r="A21" s="128" t="s">
        <v>50</v>
      </c>
      <c r="B21" s="1" t="s">
        <v>48</v>
      </c>
      <c r="C21" s="3" t="s">
        <v>15</v>
      </c>
      <c r="D21" s="10" t="s">
        <v>47</v>
      </c>
      <c r="E21" s="2" t="s">
        <v>1</v>
      </c>
      <c r="F21" s="72">
        <v>14.08</v>
      </c>
      <c r="G21" s="73">
        <v>41.64</v>
      </c>
      <c r="H21" s="71">
        <v>51.77</v>
      </c>
      <c r="I21" s="185">
        <v>728.92</v>
      </c>
      <c r="J21" s="188">
        <f t="shared" si="0"/>
        <v>8.8560473151932523E-3</v>
      </c>
      <c r="K21" s="188">
        <f t="shared" si="1"/>
        <v>0.9937308340906551</v>
      </c>
      <c r="L21" s="86"/>
      <c r="M21" s="86"/>
      <c r="N21" s="86"/>
      <c r="O21" s="86"/>
      <c r="P21" s="86"/>
    </row>
    <row r="22" spans="1:16">
      <c r="A22" s="128" t="s">
        <v>136</v>
      </c>
      <c r="B22" s="9" t="s">
        <v>35</v>
      </c>
      <c r="C22" s="3" t="s">
        <v>15</v>
      </c>
      <c r="D22" s="8" t="s">
        <v>34</v>
      </c>
      <c r="E22" s="2" t="s">
        <v>99</v>
      </c>
      <c r="F22" s="72">
        <v>8.43</v>
      </c>
      <c r="G22" s="183">
        <v>49.23</v>
      </c>
      <c r="H22" s="79">
        <v>61.21</v>
      </c>
      <c r="I22" s="185">
        <v>516</v>
      </c>
      <c r="J22" s="188">
        <f t="shared" si="0"/>
        <v>6.2691659093449467E-3</v>
      </c>
      <c r="K22" s="188">
        <f t="shared" si="1"/>
        <v>1</v>
      </c>
    </row>
    <row r="23" spans="1:16">
      <c r="A23" s="179"/>
      <c r="B23" s="14"/>
      <c r="C23" s="14"/>
      <c r="D23" s="181"/>
      <c r="E23" s="14"/>
      <c r="F23" s="14"/>
      <c r="G23" s="14"/>
      <c r="H23" s="14"/>
      <c r="I23" s="14"/>
    </row>
    <row r="24" spans="1:16" ht="4.9000000000000004" customHeight="1">
      <c r="A24" s="133"/>
      <c r="B24" s="5"/>
      <c r="C24" s="5"/>
      <c r="D24" s="101"/>
      <c r="E24" s="81"/>
      <c r="F24" s="81"/>
      <c r="G24" s="82"/>
      <c r="H24" s="82"/>
      <c r="I24" s="134"/>
    </row>
    <row r="25" spans="1:16" ht="18" customHeight="1">
      <c r="A25" s="135"/>
      <c r="B25" s="108"/>
      <c r="C25" s="108"/>
      <c r="D25" s="109"/>
      <c r="E25" s="110"/>
      <c r="F25" s="229" t="s">
        <v>11</v>
      </c>
      <c r="G25" s="229"/>
      <c r="H25" s="230"/>
      <c r="I25" s="136">
        <f>SUM(I13:I24)</f>
        <v>82307.599999999977</v>
      </c>
      <c r="J25" s="187">
        <f>SUM(J13:J24)</f>
        <v>1</v>
      </c>
    </row>
    <row r="26" spans="1:16">
      <c r="A26" s="137"/>
      <c r="B26" s="4"/>
      <c r="C26" s="4"/>
      <c r="D26" s="6"/>
      <c r="E26" s="4"/>
      <c r="F26" s="83"/>
      <c r="G26" s="83"/>
      <c r="H26" s="83"/>
      <c r="I26" s="134"/>
    </row>
    <row r="27" spans="1:16">
      <c r="A27" s="138"/>
      <c r="B27" s="175"/>
      <c r="C27" s="173"/>
      <c r="D27" s="6"/>
      <c r="E27" s="173"/>
      <c r="F27" s="84"/>
      <c r="G27" s="83"/>
      <c r="H27" s="83"/>
      <c r="I27" s="134"/>
    </row>
    <row r="28" spans="1:16" s="90" customFormat="1" ht="15" customHeight="1">
      <c r="A28" s="111"/>
      <c r="B28" s="113" t="s">
        <v>88</v>
      </c>
      <c r="C28" s="112"/>
      <c r="D28" s="175"/>
      <c r="E28" s="198" t="s">
        <v>75</v>
      </c>
      <c r="F28" s="198"/>
      <c r="G28" s="198"/>
      <c r="H28" s="198"/>
      <c r="I28" s="91"/>
    </row>
    <row r="29" spans="1:16" s="90" customFormat="1" ht="12.75">
      <c r="A29" s="89"/>
      <c r="D29" s="173"/>
      <c r="E29" s="199" t="s">
        <v>82</v>
      </c>
      <c r="F29" s="199"/>
      <c r="G29" s="199"/>
      <c r="H29" s="199"/>
      <c r="I29" s="91"/>
    </row>
    <row r="30" spans="1:16" s="90" customFormat="1" ht="9.6" customHeight="1">
      <c r="A30" s="89"/>
      <c r="D30" s="102"/>
      <c r="E30" s="198"/>
      <c r="F30" s="198"/>
      <c r="G30" s="198"/>
      <c r="H30" s="198"/>
      <c r="I30" s="200"/>
    </row>
    <row r="31" spans="1:16" s="90" customFormat="1" ht="12.75">
      <c r="A31" s="89"/>
      <c r="D31" s="102"/>
      <c r="E31" s="199"/>
      <c r="F31" s="199"/>
      <c r="G31" s="199"/>
      <c r="H31" s="199"/>
      <c r="I31" s="201"/>
    </row>
    <row r="32" spans="1:16" s="90" customFormat="1" ht="14.45" customHeight="1">
      <c r="A32" s="89"/>
      <c r="D32" s="175"/>
      <c r="E32" s="198" t="s">
        <v>74</v>
      </c>
      <c r="F32" s="198"/>
      <c r="G32" s="198"/>
      <c r="H32" s="198"/>
      <c r="I32" s="176"/>
    </row>
    <row r="33" spans="1:9" s="90" customFormat="1" ht="14.45" customHeight="1">
      <c r="A33" s="89"/>
      <c r="D33" s="173"/>
      <c r="E33" s="199" t="s">
        <v>81</v>
      </c>
      <c r="F33" s="199"/>
      <c r="G33" s="199"/>
      <c r="H33" s="199"/>
      <c r="I33" s="177"/>
    </row>
    <row r="34" spans="1:9" s="90" customFormat="1" ht="13.5" thickBot="1">
      <c r="A34" s="141"/>
      <c r="B34" s="142"/>
      <c r="C34" s="142"/>
      <c r="D34" s="143"/>
      <c r="E34" s="231"/>
      <c r="F34" s="231"/>
      <c r="G34" s="231"/>
      <c r="H34" s="231"/>
      <c r="I34" s="232"/>
    </row>
    <row r="35" spans="1:9" s="90" customFormat="1" ht="12.75">
      <c r="A35" s="89"/>
      <c r="D35" s="102"/>
      <c r="E35" s="199"/>
      <c r="F35" s="199"/>
      <c r="G35" s="199"/>
      <c r="H35" s="199"/>
      <c r="I35" s="199"/>
    </row>
    <row r="49" spans="7:7">
      <c r="G49" s="95"/>
    </row>
    <row r="81" spans="6:7">
      <c r="F81" s="214"/>
      <c r="G81" s="214"/>
    </row>
  </sheetData>
  <sortState ref="A12:I22">
    <sortCondition descending="1" ref="I12:I22"/>
  </sortState>
  <mergeCells count="33">
    <mergeCell ref="F81:G81"/>
    <mergeCell ref="J11:J12"/>
    <mergeCell ref="K11:K12"/>
    <mergeCell ref="J6:K10"/>
    <mergeCell ref="A1:K1"/>
    <mergeCell ref="A2:K2"/>
    <mergeCell ref="E31:G31"/>
    <mergeCell ref="H31:I31"/>
    <mergeCell ref="E32:H32"/>
    <mergeCell ref="E33:H33"/>
    <mergeCell ref="E34:I34"/>
    <mergeCell ref="E35:I35"/>
    <mergeCell ref="I11:I12"/>
    <mergeCell ref="F25:H25"/>
    <mergeCell ref="E28:H28"/>
    <mergeCell ref="E29:H29"/>
    <mergeCell ref="E30:G30"/>
    <mergeCell ref="H30:I30"/>
    <mergeCell ref="A8:D8"/>
    <mergeCell ref="E8:G8"/>
    <mergeCell ref="A10:I10"/>
    <mergeCell ref="A11:A12"/>
    <mergeCell ref="B11:B12"/>
    <mergeCell ref="C11:C12"/>
    <mergeCell ref="D11:D12"/>
    <mergeCell ref="E11:E12"/>
    <mergeCell ref="F11:F12"/>
    <mergeCell ref="G11:H11"/>
    <mergeCell ref="A3:I3"/>
    <mergeCell ref="A6:D6"/>
    <mergeCell ref="E6:I6"/>
    <mergeCell ref="A7:D7"/>
    <mergeCell ref="E7:I7"/>
  </mergeCells>
  <conditionalFormatting sqref="G11:H12">
    <cfRule type="cellIs" dxfId="0" priority="1" stopIfTrue="1" operator="equal">
      <formula>0</formula>
    </cfRule>
  </conditionalFormatting>
  <printOptions horizontalCentered="1"/>
  <pageMargins left="0.51181102362204722" right="0.51181102362204722" top="0.59055118110236227" bottom="0.19685039370078741" header="0.19685039370078741" footer="0.19685039370078741"/>
  <pageSetup paperSize="9" scale="79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8</vt:i4>
      </vt:variant>
    </vt:vector>
  </HeadingPairs>
  <TitlesOfParts>
    <vt:vector size="13" baseType="lpstr">
      <vt:lpstr>PLAN. ORÇAMENTARIA</vt:lpstr>
      <vt:lpstr>PLAN. ORÇAMENTARIA (2)</vt:lpstr>
      <vt:lpstr>CFF</vt:lpstr>
      <vt:lpstr>MEM CALC</vt:lpstr>
      <vt:lpstr>ABC</vt:lpstr>
      <vt:lpstr>ABC!Area_de_impressao</vt:lpstr>
      <vt:lpstr>CFF!Area_de_impressao</vt:lpstr>
      <vt:lpstr>'MEM CALC'!Area_de_impressao</vt:lpstr>
      <vt:lpstr>'PLAN. ORÇAMENTARIA'!Area_de_impressao</vt:lpstr>
      <vt:lpstr>'PLAN. ORÇAMENTARIA (2)'!Area_de_impressao</vt:lpstr>
      <vt:lpstr>ABC!Titulos_de_impressao</vt:lpstr>
      <vt:lpstr>'PLAN. ORÇAMENTARIA'!Titulos_de_impressao</vt:lpstr>
      <vt:lpstr>'PLAN. ORÇAMENTARIA (2)'!Titulos_de_impressao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Nenem</dc:creator>
  <cp:lastModifiedBy>Obras</cp:lastModifiedBy>
  <cp:lastPrinted>2020-03-18T14:45:48Z</cp:lastPrinted>
  <dcterms:created xsi:type="dcterms:W3CDTF">2019-01-31T15:33:25Z</dcterms:created>
  <dcterms:modified xsi:type="dcterms:W3CDTF">2020-03-20T15:23:46Z</dcterms:modified>
</cp:coreProperties>
</file>