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Plan Orç" sheetId="1" r:id="rId1"/>
    <sheet name="Cron FF" sheetId="2" r:id="rId2"/>
    <sheet name="Mem Calc" sheetId="3" r:id="rId3"/>
    <sheet name="URB RURAL" sheetId="4" r:id="rId4"/>
    <sheet name="Plan1" sheetId="5" r:id="rId5"/>
  </sheets>
  <definedNames>
    <definedName name="_xlnm.Print_Area" localSheetId="1">'Cron FF'!$B$1:$J$21</definedName>
    <definedName name="_xlnm.Print_Area" localSheetId="2">'Mem Calc'!$A$1:$I$170</definedName>
    <definedName name="_xlnm.Print_Area" localSheetId="0">'Plan Orç'!$A$1:$I$38</definedName>
    <definedName name="_xlnm.Print_Area" localSheetId="3">'URB RURAL'!$A$1:$I$30</definedName>
    <definedName name="_xlnm.Print_Titles" localSheetId="0">'Plan Orç'!$1:$11</definedName>
    <definedName name="_xlnm.Print_Titles" localSheetId="3">'URB RURAL'!$1:$11</definedName>
  </definedNames>
  <calcPr fullCalcOnLoad="1"/>
</workbook>
</file>

<file path=xl/sharedStrings.xml><?xml version="1.0" encoding="utf-8"?>
<sst xmlns="http://schemas.openxmlformats.org/spreadsheetml/2006/main" count="518" uniqueCount="138">
  <si>
    <t>CUSTO UNITÁRIO</t>
  </si>
  <si>
    <t>UNID</t>
  </si>
  <si>
    <t>ITEM</t>
  </si>
  <si>
    <t>REFERÊNCIA</t>
  </si>
  <si>
    <t>TOTAL</t>
  </si>
  <si>
    <t>DISCRIMINAÇÃO DOS SERVIÇOS</t>
  </si>
  <si>
    <t>VALOR TOTAL DA OBRA</t>
  </si>
  <si>
    <t>PREFEITURA MUNICIPAL DE ESTIVA</t>
  </si>
  <si>
    <t>Secretaria de Municipal de Obras</t>
  </si>
  <si>
    <t>SUBTOTAL</t>
  </si>
  <si>
    <t>CÓDIGO</t>
  </si>
  <si>
    <t>TAB.</t>
  </si>
  <si>
    <t>QUANT.</t>
  </si>
  <si>
    <t>Joaquim Francisco Pereira</t>
  </si>
  <si>
    <t>Prefeito Municipal</t>
  </si>
  <si>
    <t>TABELAS UTILIZADAS PARA OS CUSTOS UNITÁRIOS</t>
  </si>
  <si>
    <t>Agenício de Oliveira</t>
  </si>
  <si>
    <t>1.1</t>
  </si>
  <si>
    <t>2.1</t>
  </si>
  <si>
    <t>2.2</t>
  </si>
  <si>
    <t>PLANILHA ORÇAMENTÁRIA DE CUSTOS</t>
  </si>
  <si>
    <t>Endereço da Obra:</t>
  </si>
  <si>
    <t>Prazo de Execução:</t>
  </si>
  <si>
    <t>Valor Total da Obra:</t>
  </si>
  <si>
    <t>Data:</t>
  </si>
  <si>
    <t>DESCRIÇÃO</t>
  </si>
  <si>
    <t>FÍSICO FINANCEIRO</t>
  </si>
  <si>
    <t>ETAPAS</t>
  </si>
  <si>
    <t>MÊS 1</t>
  </si>
  <si>
    <t>MÊS 2</t>
  </si>
  <si>
    <t>MÊS 3</t>
  </si>
  <si>
    <t>MÊS 4</t>
  </si>
  <si>
    <t>MÊS 5</t>
  </si>
  <si>
    <t>AUXILIAR</t>
  </si>
  <si>
    <t>Físico %</t>
  </si>
  <si>
    <t>Financeiro</t>
  </si>
  <si>
    <t>Monique Angélica Lisboa</t>
  </si>
  <si>
    <t>Engenheiro Civil</t>
  </si>
  <si>
    <t>Engenheira Civil</t>
  </si>
  <si>
    <t>MÊS 6</t>
  </si>
  <si>
    <t>OBS.: TABELAS SEM DESONERAÇÃO.</t>
  </si>
  <si>
    <t>VALOR TOTAL</t>
  </si>
  <si>
    <t>COM BDI</t>
  </si>
  <si>
    <t>SEM BDI</t>
  </si>
  <si>
    <t>DATA BASE:</t>
  </si>
  <si>
    <t>BDI:</t>
  </si>
  <si>
    <t>CRONOGRAMA FÍSICO-FINANCEIRO</t>
  </si>
  <si>
    <t>MEMORIAL DE CÁLCULO</t>
  </si>
  <si>
    <t>BDI DE ACORDO COM ACÓRDÃO TCU nº 2622/2013</t>
  </si>
  <si>
    <t>MÊS 7</t>
  </si>
  <si>
    <t>CREA 40.914/D-MG</t>
  </si>
  <si>
    <t>CREA 199.456/D-MG</t>
  </si>
  <si>
    <t>Engº Joaquim Francisco Pereira</t>
  </si>
  <si>
    <t>Engª Monique Angélica Lisboa</t>
  </si>
  <si>
    <t>Secretária Municipal de Obras</t>
  </si>
  <si>
    <t>Sec. Obras - CREA 199.456/D-MG</t>
  </si>
  <si>
    <t>M</t>
  </si>
  <si>
    <t>2 - TABELA SETOP SUL - REF. 01/2020</t>
  </si>
  <si>
    <t>2.3</t>
  </si>
  <si>
    <t>M2</t>
  </si>
  <si>
    <t>m²</t>
  </si>
  <si>
    <t>SERVIÇOS PRELIMINARES</t>
  </si>
  <si>
    <t>LOCAL: VÁRIOS LOCAIS DO MUNICÍPIO, ÁREA URBANA E ÁREA RURAL</t>
  </si>
  <si>
    <t>CALÇAMENTO EM BLOQUETES</t>
  </si>
  <si>
    <t>OBR-VIA-215</t>
  </si>
  <si>
    <t>EXECUÇÃO DE CALÇAMENTO EM BLOQUETE - E = 8 CM - FCK = 35 MPA, INCLUINDO FORNECIMENTO E TRANSPORTE DE TODOS OS MATERIAIS, COLCHÃO DE ASSENTAMENTO E = 6 CM</t>
  </si>
  <si>
    <r>
      <t xml:space="preserve">EXECUÇÃO DE SARJETA DE CONCRETO USINADO, MOLDADA IN LOCO, 30CM BASE X </t>
    </r>
    <r>
      <rPr>
        <b/>
        <sz val="9"/>
        <rFont val="Arial"/>
        <family val="2"/>
      </rPr>
      <t>8CM ALTURA</t>
    </r>
    <r>
      <rPr>
        <sz val="9"/>
        <rFont val="Arial"/>
        <family val="2"/>
      </rPr>
      <t>. AF_06/2016</t>
    </r>
  </si>
  <si>
    <t>SINAPI</t>
  </si>
  <si>
    <t>SETOP</t>
  </si>
  <si>
    <t>ASSENTAMENTO DE GUIA (MEIO-FIO) EM TRECHO RETO, CONFECCIONADA EM CONCRETO PRÉ-FABRICADO, DIMENSÕES 100X15X13X30 CM (COMPRIMENTO X BASE INFERIOR X BASE SUPERIOR X ALTURA), PARA VIAS URBANAS (USO VIÁRIO). AF_06/2016</t>
  </si>
  <si>
    <t>MATERIAL</t>
  </si>
  <si>
    <t>MÃO DE OBRA</t>
  </si>
  <si>
    <t>TRECHO 1 - Entrada do Bairro Taperas</t>
  </si>
  <si>
    <t>Lagura da Via:</t>
  </si>
  <si>
    <t>Extensão da Via:</t>
  </si>
  <si>
    <t>m</t>
  </si>
  <si>
    <t>Meio-fio:</t>
  </si>
  <si>
    <t>Sarjeta:</t>
  </si>
  <si>
    <t>Calçamento:</t>
  </si>
  <si>
    <t>TRECHO 2 - Saída do Bairro Boa Vista</t>
  </si>
  <si>
    <t>no restante da via</t>
  </si>
  <si>
    <t>ao longo dos 30,0m iniciais</t>
  </si>
  <si>
    <t>TRECHO 3 - Entrada do Bairro Boa Vista</t>
  </si>
  <si>
    <t>TRECHO 4 - Curva do Bairro Boa Vista</t>
  </si>
  <si>
    <t>TRECHO 5 - Entrada do Bairro Ribeirão das Pedras</t>
  </si>
  <si>
    <t>Travamentos:</t>
  </si>
  <si>
    <t>(início, fim e a cada 50m)</t>
  </si>
  <si>
    <t>(início, fim e a cada 30m)</t>
  </si>
  <si>
    <t>(início e fim)</t>
  </si>
  <si>
    <t>TRECHO 6 - Estiva a Pantano 2</t>
  </si>
  <si>
    <t>TRECHO 7 - Estiva a Pantano 1</t>
  </si>
  <si>
    <t>1 - TABELA SINAPI REF. 06/2020</t>
  </si>
  <si>
    <t>Jan/2020 e Junho/2020</t>
  </si>
  <si>
    <t>TRECHO 8 - UBS Grotinha</t>
  </si>
  <si>
    <t>TRECHO 9 - Bairro Pantano dos Teodoros ESV 070</t>
  </si>
  <si>
    <t>(início, fim e a cada 40m)</t>
  </si>
  <si>
    <t>TRECHO 10 - Bairro Fazenda Velha ESV 188</t>
  </si>
  <si>
    <t>-</t>
  </si>
  <si>
    <r>
      <t xml:space="preserve">(início, fim e a cada 40m - </t>
    </r>
    <r>
      <rPr>
        <b/>
        <sz val="10"/>
        <color indexed="8"/>
        <rFont val="Arial"/>
        <family val="2"/>
      </rPr>
      <t>polígono irregular</t>
    </r>
    <r>
      <rPr>
        <sz val="10"/>
        <color indexed="8"/>
        <rFont val="Arial"/>
        <family val="2"/>
      </rPr>
      <t>)</t>
    </r>
  </si>
  <si>
    <t>TRECHO 11 - Pantano dos Rosas a Pouso Alegre</t>
  </si>
  <si>
    <t>TRECHO 12 - Bairro Córrego dos Mulatos</t>
  </si>
  <si>
    <t>em alguns trechos</t>
  </si>
  <si>
    <t>(início, fim e intermediários)</t>
  </si>
  <si>
    <t>TRECHO 13 - Rua Cristóvam Chiaradia</t>
  </si>
  <si>
    <t>(já tem meio-fio em 1 dos lados da via)</t>
  </si>
  <si>
    <t>(já tem sarjeta em 1 dos lados da via)</t>
  </si>
  <si>
    <t>TRECHO 14 - Rua Padre Antônio Pascoal</t>
  </si>
  <si>
    <t>(já tem meio-fio em alguns trechos detalhados)</t>
  </si>
  <si>
    <t>(já tem sarjeta em alguns trechos detalhados)</t>
  </si>
  <si>
    <t>Sarjeta 40cm:</t>
  </si>
  <si>
    <t>2.4</t>
  </si>
  <si>
    <r>
      <t xml:space="preserve">EXECUÇÃO DE SARJETA DE CONCRETO USINADO, MOLDADA IN LOCO, </t>
    </r>
    <r>
      <rPr>
        <b/>
        <sz val="9"/>
        <rFont val="Arial"/>
        <family val="2"/>
      </rPr>
      <t>40CM BASE X 8CM ALTURA</t>
    </r>
    <r>
      <rPr>
        <sz val="9"/>
        <rFont val="Arial"/>
        <family val="2"/>
      </rPr>
      <t>. AF_06/2016</t>
    </r>
  </si>
  <si>
    <t>TRECHO 15 - Rua José dos Santos Moreira</t>
  </si>
  <si>
    <t>(início, fim, meio e extremidades)</t>
  </si>
  <si>
    <t>IIO-PLA-005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</si>
  <si>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</si>
  <si>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UND</t>
  </si>
  <si>
    <t>VÁRIOS TRECHOS DE VIAS URBANAS E RURAIS DO MUNICÍPIO</t>
  </si>
  <si>
    <t>OBRA: CALÇAMENTOS EM DIVERSOS TRECHOS DE VIAS URBANAS E RURAIS DO MUNICÍPIO</t>
  </si>
  <si>
    <t>CALÇAMENTO DE DIVERSOS TRECHOS DE VIAS URBANAS E RURAIS DO MUNICÍPIO</t>
  </si>
  <si>
    <t xml:space="preserve">CALÇAMENTO DE DIVERSOS TRECHOS DE VIAS URBANAS E RURAIS DO MUNICÍPIO </t>
  </si>
  <si>
    <t>TOTAL GERAL:</t>
  </si>
  <si>
    <t>Soma:</t>
  </si>
  <si>
    <t>05 Meses</t>
  </si>
  <si>
    <t>31/07/2020</t>
  </si>
  <si>
    <t>DIVERSOS TRECHOS URBANOS E RURAIS</t>
  </si>
  <si>
    <t>TRECHO 16 - Avenida Pedro Pereira Borges</t>
  </si>
  <si>
    <t>existente</t>
  </si>
  <si>
    <t>URBANO</t>
  </si>
  <si>
    <t>RURAL</t>
  </si>
  <si>
    <t>PANTANO</t>
  </si>
  <si>
    <t>EMPRESA:</t>
  </si>
  <si>
    <t>CNPJ:</t>
  </si>
  <si>
    <t>Local e Data:</t>
  </si>
  <si>
    <t>Assinaturas com identificação:</t>
  </si>
  <si>
    <t>Responsável Técnico</t>
  </si>
  <si>
    <t>Proprietário da Empresa</t>
  </si>
  <si>
    <t>PLANILHA PROPOSTA ORÇAMENTÁRIA DE CUSTOS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</si>
</sst>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0;###0"/>
    <numFmt numFmtId="173" formatCode="#,##0;#,##0"/>
    <numFmt numFmtId="174" formatCode="###0.00;###0.00"/>
    <numFmt numFmtId="175" formatCode="#,##0.00;#,##0.00"/>
    <numFmt numFmtId="176" formatCode="0.000"/>
    <numFmt numFmtId="177" formatCode="[$-416]dddd\,\ d&quot; de &quot;mmmm&quot; de &quot;yyyy"/>
    <numFmt numFmtId="178" formatCode="&quot;R$&quot;\ #,##0.00"/>
    <numFmt numFmtId="179" formatCode="0.0000"/>
    <numFmt numFmtId="180" formatCode="0.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[$-F400]h:mm:ss\ AM/PM"/>
    <numFmt numFmtId="186" formatCode="&quot;Ativar&quot;;&quot;Ativar&quot;;&quot;Desativar&quot;"/>
    <numFmt numFmtId="187" formatCode="#,##0.00;[Red]#,##0.00"/>
    <numFmt numFmtId="188" formatCode="###0.000;###0.000"/>
    <numFmt numFmtId="189" formatCode="0.00000"/>
    <numFmt numFmtId="190" formatCode="0.000000"/>
    <numFmt numFmtId="191" formatCode="&quot;R$&quot;\ #,##0.0"/>
    <numFmt numFmtId="192" formatCode="&quot;R$&quot;\ #,##0.000"/>
    <numFmt numFmtId="193" formatCode="0.0%"/>
  </numFmts>
  <fonts count="7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20"/>
      <name val="Cooper Black"/>
      <family val="1"/>
    </font>
    <font>
      <b/>
      <i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8"/>
      <color indexed="8"/>
      <name val="Arial"/>
      <family val="2"/>
    </font>
    <font>
      <b/>
      <sz val="12"/>
      <color indexed="8"/>
      <name val="Arial Unicode MS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b/>
      <i/>
      <u val="double"/>
      <sz val="20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i/>
      <u val="double"/>
      <sz val="20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u val="single"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31" borderId="4" applyNumberFormat="0" applyFont="0" applyAlignment="0" applyProtection="0"/>
    <xf numFmtId="9" fontId="2" fillId="0" borderId="0" applyFont="0" applyFill="0" applyBorder="0" applyAlignment="0" applyProtection="0"/>
    <xf numFmtId="0" fontId="55" fillId="20" borderId="5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64" fontId="6" fillId="0" borderId="0" applyFont="0" applyFill="0" applyBorder="0" applyAlignment="0" applyProtection="0"/>
  </cellStyleXfs>
  <cellXfs count="274">
    <xf numFmtId="0" fontId="0" fillId="0" borderId="0" xfId="0" applyFill="1" applyBorder="1" applyAlignment="1">
      <alignment horizontal="left" vertical="top"/>
    </xf>
    <xf numFmtId="0" fontId="8" fillId="32" borderId="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0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/>
    </xf>
    <xf numFmtId="178" fontId="8" fillId="0" borderId="11" xfId="53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top"/>
    </xf>
    <xf numFmtId="2" fontId="63" fillId="0" borderId="0" xfId="0" applyNumberFormat="1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0" fontId="63" fillId="33" borderId="0" xfId="0" applyFont="1" applyFill="1" applyBorder="1" applyAlignment="1">
      <alignment horizontal="left" vertical="top"/>
    </xf>
    <xf numFmtId="0" fontId="64" fillId="33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/>
    </xf>
    <xf numFmtId="0" fontId="63" fillId="0" borderId="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2" fontId="63" fillId="0" borderId="0" xfId="0" applyNumberFormat="1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178" fontId="65" fillId="0" borderId="11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0" fontId="63" fillId="0" borderId="11" xfId="51" applyNumberFormat="1" applyFont="1" applyBorder="1" applyAlignment="1">
      <alignment horizontal="center" vertical="center"/>
    </xf>
    <xf numFmtId="10" fontId="63" fillId="0" borderId="15" xfId="51" applyNumberFormat="1" applyFont="1" applyBorder="1" applyAlignment="1">
      <alignment horizontal="center" vertical="center"/>
    </xf>
    <xf numFmtId="178" fontId="63" fillId="0" borderId="11" xfId="0" applyNumberFormat="1" applyFont="1" applyBorder="1" applyAlignment="1">
      <alignment horizontal="center" vertical="center"/>
    </xf>
    <xf numFmtId="178" fontId="63" fillId="0" borderId="15" xfId="0" applyNumberFormat="1" applyFont="1" applyBorder="1" applyAlignment="1">
      <alignment horizontal="center" vertical="center"/>
    </xf>
    <xf numFmtId="178" fontId="63" fillId="0" borderId="11" xfId="0" applyNumberFormat="1" applyFont="1" applyFill="1" applyBorder="1" applyAlignment="1">
      <alignment horizontal="center" vertical="center"/>
    </xf>
    <xf numFmtId="178" fontId="63" fillId="0" borderId="15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78" fontId="65" fillId="0" borderId="0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2" fontId="63" fillId="0" borderId="17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10" fontId="63" fillId="34" borderId="11" xfId="51" applyNumberFormat="1" applyFont="1" applyFill="1" applyBorder="1" applyAlignment="1">
      <alignment horizontal="center" vertical="center"/>
    </xf>
    <xf numFmtId="10" fontId="63" fillId="34" borderId="15" xfId="51" applyNumberFormat="1" applyFont="1" applyFill="1" applyBorder="1" applyAlignment="1">
      <alignment horizontal="center" vertical="center"/>
    </xf>
    <xf numFmtId="178" fontId="63" fillId="34" borderId="11" xfId="0" applyNumberFormat="1" applyFont="1" applyFill="1" applyBorder="1" applyAlignment="1">
      <alignment horizontal="center" vertical="center"/>
    </xf>
    <xf numFmtId="178" fontId="63" fillId="34" borderId="15" xfId="0" applyNumberFormat="1" applyFont="1" applyFill="1" applyBorder="1" applyAlignment="1">
      <alignment horizontal="center" vertical="center"/>
    </xf>
    <xf numFmtId="10" fontId="63" fillId="34" borderId="11" xfId="0" applyNumberFormat="1" applyFont="1" applyFill="1" applyBorder="1" applyAlignment="1">
      <alignment horizontal="center" vertical="center"/>
    </xf>
    <xf numFmtId="1" fontId="63" fillId="34" borderId="0" xfId="0" applyNumberFormat="1" applyFont="1" applyFill="1" applyBorder="1" applyAlignment="1">
      <alignment horizontal="center" vertical="center"/>
    </xf>
    <xf numFmtId="1" fontId="63" fillId="0" borderId="0" xfId="0" applyNumberFormat="1" applyFont="1" applyBorder="1" applyAlignment="1">
      <alignment horizontal="center" vertical="center"/>
    </xf>
    <xf numFmtId="10" fontId="63" fillId="0" borderId="11" xfId="0" applyNumberFormat="1" applyFont="1" applyFill="1" applyBorder="1" applyAlignment="1">
      <alignment horizontal="center" vertical="center"/>
    </xf>
    <xf numFmtId="178" fontId="8" fillId="0" borderId="19" xfId="5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2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left" vertical="top"/>
    </xf>
    <xf numFmtId="0" fontId="67" fillId="0" borderId="13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6" fillId="34" borderId="14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8" fillId="32" borderId="21" xfId="0" applyFont="1" applyFill="1" applyBorder="1" applyAlignment="1">
      <alignment/>
    </xf>
    <xf numFmtId="0" fontId="8" fillId="32" borderId="2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2" borderId="23" xfId="0" applyFont="1" applyFill="1" applyBorder="1" applyAlignment="1">
      <alignment/>
    </xf>
    <xf numFmtId="178" fontId="8" fillId="32" borderId="24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top"/>
    </xf>
    <xf numFmtId="178" fontId="8" fillId="0" borderId="24" xfId="0" applyNumberFormat="1" applyFont="1" applyFill="1" applyBorder="1" applyAlignment="1">
      <alignment horizontal="left" vertical="top"/>
    </xf>
    <xf numFmtId="178" fontId="9" fillId="32" borderId="25" xfId="0" applyNumberFormat="1" applyFont="1" applyFill="1" applyBorder="1" applyAlignment="1">
      <alignment horizontal="center" vertical="center"/>
    </xf>
    <xf numFmtId="10" fontId="9" fillId="32" borderId="25" xfId="0" applyNumberFormat="1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/>
    </xf>
    <xf numFmtId="178" fontId="8" fillId="32" borderId="24" xfId="0" applyNumberFormat="1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178" fontId="8" fillId="0" borderId="27" xfId="53" applyNumberFormat="1" applyFont="1" applyFill="1" applyBorder="1" applyAlignment="1">
      <alignment horizontal="center" vertical="center"/>
    </xf>
    <xf numFmtId="178" fontId="8" fillId="0" borderId="15" xfId="53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6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78" fontId="6" fillId="0" borderId="24" xfId="0" applyNumberFormat="1" applyFont="1" applyFill="1" applyBorder="1" applyAlignment="1">
      <alignment horizontal="left" vertical="top"/>
    </xf>
    <xf numFmtId="178" fontId="64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0" fontId="64" fillId="0" borderId="11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63" fillId="34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top"/>
    </xf>
    <xf numFmtId="178" fontId="10" fillId="0" borderId="15" xfId="53" applyNumberFormat="1" applyFont="1" applyFill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24" xfId="0" applyNumberFormat="1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 wrapText="1"/>
    </xf>
    <xf numFmtId="178" fontId="11" fillId="35" borderId="27" xfId="53" applyNumberFormat="1" applyFont="1" applyFill="1" applyBorder="1" applyAlignment="1">
      <alignment horizontal="center" vertical="center"/>
    </xf>
    <xf numFmtId="172" fontId="9" fillId="36" borderId="11" xfId="0" applyNumberFormat="1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left" vertical="center" wrapText="1"/>
    </xf>
    <xf numFmtId="0" fontId="8" fillId="36" borderId="28" xfId="0" applyFont="1" applyFill="1" applyBorder="1" applyAlignment="1">
      <alignment vertical="center" wrapText="1"/>
    </xf>
    <xf numFmtId="0" fontId="8" fillId="36" borderId="29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178" fontId="65" fillId="0" borderId="24" xfId="0" applyNumberFormat="1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8" fillId="36" borderId="2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2" fontId="63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left" vertical="center"/>
    </xf>
    <xf numFmtId="2" fontId="63" fillId="0" borderId="17" xfId="0" applyNumberFormat="1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left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171" fontId="8" fillId="0" borderId="0" xfId="53" applyFont="1" applyFill="1" applyBorder="1" applyAlignment="1">
      <alignment horizontal="center" vertical="top"/>
    </xf>
    <xf numFmtId="178" fontId="8" fillId="0" borderId="0" xfId="0" applyNumberFormat="1" applyFont="1" applyFill="1" applyBorder="1" applyAlignment="1">
      <alignment horizontal="center" vertical="top"/>
    </xf>
    <xf numFmtId="10" fontId="8" fillId="0" borderId="0" xfId="51" applyNumberFormat="1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top"/>
    </xf>
    <xf numFmtId="0" fontId="63" fillId="0" borderId="24" xfId="0" applyFont="1" applyFill="1" applyBorder="1" applyAlignment="1">
      <alignment horizontal="left" vertical="top"/>
    </xf>
    <xf numFmtId="0" fontId="63" fillId="0" borderId="16" xfId="0" applyFont="1" applyFill="1" applyBorder="1" applyAlignment="1">
      <alignment horizontal="left" vertical="top"/>
    </xf>
    <xf numFmtId="0" fontId="63" fillId="0" borderId="17" xfId="0" applyFont="1" applyFill="1" applyBorder="1" applyAlignment="1">
      <alignment horizontal="left" vertical="top"/>
    </xf>
    <xf numFmtId="0" fontId="63" fillId="0" borderId="18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10" fontId="63" fillId="34" borderId="28" xfId="51" applyNumberFormat="1" applyFont="1" applyFill="1" applyBorder="1" applyAlignment="1">
      <alignment horizontal="center" vertical="center"/>
    </xf>
    <xf numFmtId="178" fontId="63" fillId="34" borderId="28" xfId="0" applyNumberFormat="1" applyFont="1" applyFill="1" applyBorder="1" applyAlignment="1">
      <alignment horizontal="center" vertical="center"/>
    </xf>
    <xf numFmtId="10" fontId="63" fillId="0" borderId="28" xfId="0" applyNumberFormat="1" applyFont="1" applyFill="1" applyBorder="1" applyAlignment="1">
      <alignment horizontal="center" vertical="center"/>
    </xf>
    <xf numFmtId="178" fontId="63" fillId="0" borderId="28" xfId="0" applyNumberFormat="1" applyFont="1" applyFill="1" applyBorder="1" applyAlignment="1">
      <alignment horizontal="center" vertical="center"/>
    </xf>
    <xf numFmtId="10" fontId="63" fillId="0" borderId="28" xfId="51" applyNumberFormat="1" applyFont="1" applyBorder="1" applyAlignment="1">
      <alignment horizontal="center" vertical="center"/>
    </xf>
    <xf numFmtId="178" fontId="63" fillId="0" borderId="28" xfId="0" applyNumberFormat="1" applyFont="1" applyBorder="1" applyAlignment="1">
      <alignment horizontal="center" vertical="center"/>
    </xf>
    <xf numFmtId="10" fontId="63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left" vertical="top"/>
    </xf>
    <xf numFmtId="2" fontId="64" fillId="0" borderId="17" xfId="0" applyNumberFormat="1" applyFont="1" applyFill="1" applyBorder="1" applyAlignment="1">
      <alignment horizontal="left" vertical="top"/>
    </xf>
    <xf numFmtId="0" fontId="64" fillId="0" borderId="17" xfId="0" applyFont="1" applyFill="1" applyBorder="1" applyAlignment="1">
      <alignment horizontal="left" vertical="top"/>
    </xf>
    <xf numFmtId="178" fontId="11" fillId="37" borderId="15" xfId="6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78" fontId="6" fillId="0" borderId="24" xfId="0" applyNumberFormat="1" applyFont="1" applyFill="1" applyBorder="1" applyAlignment="1" applyProtection="1">
      <alignment horizontal="left" vertical="top"/>
      <protection locked="0"/>
    </xf>
    <xf numFmtId="0" fontId="10" fillId="0" borderId="24" xfId="0" applyFont="1" applyFill="1" applyBorder="1" applyAlignment="1" applyProtection="1">
      <alignment horizontal="center" vertical="top"/>
      <protection locked="0"/>
    </xf>
    <xf numFmtId="178" fontId="8" fillId="0" borderId="18" xfId="0" applyNumberFormat="1" applyFont="1" applyFill="1" applyBorder="1" applyAlignment="1">
      <alignment horizontal="left" vertical="top"/>
    </xf>
    <xf numFmtId="178" fontId="8" fillId="35" borderId="19" xfId="53" applyNumberFormat="1" applyFont="1" applyFill="1" applyBorder="1" applyAlignment="1">
      <alignment horizontal="center" vertical="center"/>
    </xf>
    <xf numFmtId="172" fontId="9" fillId="33" borderId="11" xfId="0" applyNumberFormat="1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vertical="center" wrapText="1"/>
    </xf>
    <xf numFmtId="178" fontId="11" fillId="33" borderId="27" xfId="53" applyNumberFormat="1" applyFont="1" applyFill="1" applyBorder="1" applyAlignment="1">
      <alignment horizontal="center" vertical="center"/>
    </xf>
    <xf numFmtId="178" fontId="8" fillId="35" borderId="11" xfId="53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0" borderId="24" xfId="0" applyFont="1" applyFill="1" applyBorder="1" applyAlignment="1" applyProtection="1">
      <alignment horizontal="center" vertical="top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/>
    </xf>
    <xf numFmtId="0" fontId="14" fillId="32" borderId="36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15" fillId="32" borderId="2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/>
    </xf>
    <xf numFmtId="0" fontId="8" fillId="32" borderId="37" xfId="0" applyFont="1" applyFill="1" applyBorder="1" applyAlignment="1">
      <alignment horizontal="left" vertical="center"/>
    </xf>
    <xf numFmtId="0" fontId="10" fillId="32" borderId="33" xfId="0" applyFont="1" applyFill="1" applyBorder="1" applyAlignment="1">
      <alignment horizontal="left" vertical="center"/>
    </xf>
    <xf numFmtId="0" fontId="10" fillId="32" borderId="29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left" vertical="center"/>
    </xf>
    <xf numFmtId="0" fontId="10" fillId="32" borderId="33" xfId="0" applyFont="1" applyFill="1" applyBorder="1" applyAlignment="1">
      <alignment horizontal="left"/>
    </xf>
    <xf numFmtId="0" fontId="10" fillId="32" borderId="29" xfId="0" applyFont="1" applyFill="1" applyBorder="1" applyAlignment="1">
      <alignment horizontal="left"/>
    </xf>
    <xf numFmtId="0" fontId="10" fillId="32" borderId="30" xfId="0" applyFont="1" applyFill="1" applyBorder="1" applyAlignment="1">
      <alignment horizontal="left"/>
    </xf>
    <xf numFmtId="0" fontId="18" fillId="32" borderId="28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/>
    </xf>
    <xf numFmtId="0" fontId="19" fillId="32" borderId="28" xfId="0" applyFont="1" applyFill="1" applyBorder="1" applyAlignment="1">
      <alignment horizontal="center" vertical="center"/>
    </xf>
    <xf numFmtId="0" fontId="19" fillId="32" borderId="3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right" vertical="center"/>
    </xf>
    <xf numFmtId="0" fontId="71" fillId="0" borderId="21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49" fontId="72" fillId="0" borderId="13" xfId="0" applyNumberFormat="1" applyFont="1" applyBorder="1" applyAlignment="1">
      <alignment horizontal="center" vertical="center"/>
    </xf>
    <xf numFmtId="49" fontId="72" fillId="0" borderId="0" xfId="0" applyNumberFormat="1" applyFont="1" applyBorder="1" applyAlignment="1">
      <alignment horizontal="center" vertical="center"/>
    </xf>
    <xf numFmtId="49" fontId="72" fillId="0" borderId="24" xfId="0" applyNumberFormat="1" applyFont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66" fillId="34" borderId="28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49" fontId="63" fillId="0" borderId="28" xfId="0" applyNumberFormat="1" applyFont="1" applyBorder="1" applyAlignment="1">
      <alignment horizontal="center" vertical="center"/>
    </xf>
    <xf numFmtId="49" fontId="63" fillId="0" borderId="25" xfId="0" applyNumberFormat="1" applyFont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178" fontId="70" fillId="0" borderId="28" xfId="0" applyNumberFormat="1" applyFont="1" applyBorder="1" applyAlignment="1">
      <alignment horizontal="center" vertical="center" wrapText="1"/>
    </xf>
    <xf numFmtId="178" fontId="70" fillId="0" borderId="29" xfId="0" applyNumberFormat="1" applyFont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3" fillId="35" borderId="24" xfId="0" applyFont="1" applyFill="1" applyBorder="1" applyAlignment="1">
      <alignment horizontal="center" vertical="center"/>
    </xf>
    <xf numFmtId="49" fontId="73" fillId="0" borderId="13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49" fontId="73" fillId="0" borderId="24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/>
    </xf>
    <xf numFmtId="0" fontId="63" fillId="0" borderId="29" xfId="0" applyFont="1" applyBorder="1" applyAlignment="1">
      <alignment horizontal="left" vertical="center"/>
    </xf>
    <xf numFmtId="0" fontId="63" fillId="0" borderId="25" xfId="0" applyFont="1" applyBorder="1" applyAlignment="1">
      <alignment horizontal="left" vertical="center"/>
    </xf>
    <xf numFmtId="178" fontId="70" fillId="0" borderId="11" xfId="0" applyNumberFormat="1" applyFont="1" applyBorder="1" applyAlignment="1">
      <alignment horizontal="left" vertical="center" wrapText="1"/>
    </xf>
    <xf numFmtId="178" fontId="70" fillId="0" borderId="15" xfId="0" applyNumberFormat="1" applyFont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3" fillId="35" borderId="21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/>
    </xf>
    <xf numFmtId="0" fontId="63" fillId="35" borderId="36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12" fillId="36" borderId="29" xfId="0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9" fillId="32" borderId="30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/>
    </xf>
    <xf numFmtId="0" fontId="9" fillId="32" borderId="30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178" fontId="6" fillId="0" borderId="37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2</xdr:col>
      <xdr:colOff>190500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762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28575</xdr:rowOff>
    </xdr:from>
    <xdr:to>
      <xdr:col>1</xdr:col>
      <xdr:colOff>733425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666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5" zoomScaleNormal="85" zoomScalePageLayoutView="0" workbookViewId="0" topLeftCell="A19">
      <selection activeCell="I7" sqref="I7:I8"/>
    </sheetView>
  </sheetViews>
  <sheetFormatPr defaultColWidth="9.33203125" defaultRowHeight="12.75"/>
  <cols>
    <col min="1" max="1" width="7.66015625" style="48" customWidth="1"/>
    <col min="2" max="2" width="11.16015625" style="48" customWidth="1"/>
    <col min="3" max="3" width="8" style="48" customWidth="1"/>
    <col min="4" max="4" width="70.66015625" style="48" customWidth="1"/>
    <col min="5" max="5" width="8" style="48" customWidth="1"/>
    <col min="6" max="6" width="10.33203125" style="48" customWidth="1"/>
    <col min="7" max="7" width="13.83203125" style="48" customWidth="1"/>
    <col min="8" max="8" width="14.5" style="48" customWidth="1"/>
    <col min="9" max="9" width="21.5" style="52" customWidth="1"/>
    <col min="10" max="10" width="16.5" style="48" bestFit="1" customWidth="1"/>
    <col min="11" max="16384" width="9.33203125" style="48" customWidth="1"/>
  </cols>
  <sheetData>
    <row r="1" spans="1:9" ht="35.25" customHeight="1">
      <c r="A1" s="57"/>
      <c r="B1" s="58"/>
      <c r="C1" s="58"/>
      <c r="D1" s="191" t="s">
        <v>7</v>
      </c>
      <c r="E1" s="191"/>
      <c r="F1" s="191"/>
      <c r="G1" s="191"/>
      <c r="H1" s="191"/>
      <c r="I1" s="192"/>
    </row>
    <row r="2" spans="1:9" ht="26.25" customHeight="1">
      <c r="A2" s="59"/>
      <c r="B2" s="1"/>
      <c r="C2" s="60"/>
      <c r="D2" s="193" t="s">
        <v>8</v>
      </c>
      <c r="E2" s="193"/>
      <c r="F2" s="193"/>
      <c r="G2" s="193"/>
      <c r="H2" s="193"/>
      <c r="I2" s="194"/>
    </row>
    <row r="3" spans="1:9" ht="16.5" customHeight="1">
      <c r="A3" s="61"/>
      <c r="B3" s="2"/>
      <c r="C3" s="2"/>
      <c r="D3" s="195"/>
      <c r="E3" s="195"/>
      <c r="F3" s="195"/>
      <c r="G3" s="195"/>
      <c r="H3" s="195"/>
      <c r="I3" s="196"/>
    </row>
    <row r="4" spans="1:9" ht="8.25" customHeight="1">
      <c r="A4" s="59"/>
      <c r="B4" s="1"/>
      <c r="C4" s="1"/>
      <c r="D4" s="3"/>
      <c r="E4" s="3"/>
      <c r="F4" s="3"/>
      <c r="G4" s="3"/>
      <c r="H4" s="3"/>
      <c r="I4" s="62"/>
    </row>
    <row r="5" spans="1:9" ht="20.25" customHeight="1">
      <c r="A5" s="181" t="s">
        <v>137</v>
      </c>
      <c r="B5" s="182"/>
      <c r="C5" s="182"/>
      <c r="D5" s="182"/>
      <c r="E5" s="182"/>
      <c r="F5" s="182"/>
      <c r="G5" s="182"/>
      <c r="H5" s="182"/>
      <c r="I5" s="183"/>
    </row>
    <row r="6" spans="1:9" ht="10.5" customHeight="1">
      <c r="A6" s="63"/>
      <c r="I6" s="64"/>
    </row>
    <row r="7" spans="1:9" ht="19.5" customHeight="1">
      <c r="A7" s="197" t="s">
        <v>118</v>
      </c>
      <c r="B7" s="198"/>
      <c r="C7" s="198"/>
      <c r="D7" s="198"/>
      <c r="E7" s="198"/>
      <c r="F7" s="199"/>
      <c r="G7" s="203" t="s">
        <v>44</v>
      </c>
      <c r="H7" s="204"/>
      <c r="I7" s="172"/>
    </row>
    <row r="8" spans="1:9" ht="19.5" customHeight="1">
      <c r="A8" s="200" t="s">
        <v>62</v>
      </c>
      <c r="B8" s="201"/>
      <c r="C8" s="201"/>
      <c r="D8" s="201"/>
      <c r="E8" s="201"/>
      <c r="F8" s="202"/>
      <c r="G8" s="205" t="s">
        <v>45</v>
      </c>
      <c r="H8" s="206"/>
      <c r="I8" s="165"/>
    </row>
    <row r="9" spans="1:9" ht="9.75" customHeight="1">
      <c r="A9" s="67"/>
      <c r="B9" s="4"/>
      <c r="C9" s="4"/>
      <c r="D9" s="4"/>
      <c r="E9" s="4"/>
      <c r="F9" s="4"/>
      <c r="G9" s="4"/>
      <c r="H9" s="4"/>
      <c r="I9" s="68"/>
    </row>
    <row r="10" spans="1:9" ht="15" customHeight="1">
      <c r="A10" s="184" t="s">
        <v>3</v>
      </c>
      <c r="B10" s="185"/>
      <c r="C10" s="185" t="s">
        <v>2</v>
      </c>
      <c r="D10" s="185" t="s">
        <v>5</v>
      </c>
      <c r="E10" s="185" t="s">
        <v>1</v>
      </c>
      <c r="F10" s="185" t="s">
        <v>12</v>
      </c>
      <c r="G10" s="207" t="s">
        <v>0</v>
      </c>
      <c r="H10" s="207"/>
      <c r="I10" s="109" t="s">
        <v>41</v>
      </c>
    </row>
    <row r="11" spans="1:9" ht="15" customHeight="1">
      <c r="A11" s="108" t="s">
        <v>11</v>
      </c>
      <c r="B11" s="107" t="s">
        <v>10</v>
      </c>
      <c r="C11" s="185"/>
      <c r="D11" s="185"/>
      <c r="E11" s="185"/>
      <c r="F11" s="185"/>
      <c r="G11" s="103" t="s">
        <v>43</v>
      </c>
      <c r="H11" s="103" t="s">
        <v>42</v>
      </c>
      <c r="I11" s="109" t="s">
        <v>42</v>
      </c>
    </row>
    <row r="12" spans="1:9" ht="19.5" customHeight="1">
      <c r="A12" s="188"/>
      <c r="B12" s="189"/>
      <c r="C12" s="166">
        <v>1</v>
      </c>
      <c r="D12" s="167" t="s">
        <v>61</v>
      </c>
      <c r="E12" s="168"/>
      <c r="F12" s="169"/>
      <c r="G12" s="169"/>
      <c r="H12" s="169"/>
      <c r="I12" s="170"/>
    </row>
    <row r="13" spans="1:9" ht="66.75" customHeight="1">
      <c r="A13" s="69" t="s">
        <v>68</v>
      </c>
      <c r="B13" s="69" t="s">
        <v>114</v>
      </c>
      <c r="C13" s="49" t="s">
        <v>17</v>
      </c>
      <c r="D13" s="123" t="s">
        <v>115</v>
      </c>
      <c r="E13" s="12" t="s">
        <v>116</v>
      </c>
      <c r="F13" s="50">
        <v>1</v>
      </c>
      <c r="G13" s="165"/>
      <c r="H13" s="5">
        <f>ROUND(G13*(1+$I$8),2)</f>
        <v>0</v>
      </c>
      <c r="I13" s="71">
        <f>ROUND(F13*H13,2)</f>
        <v>0</v>
      </c>
    </row>
    <row r="14" spans="1:9" ht="19.5" customHeight="1">
      <c r="A14" s="186"/>
      <c r="B14" s="187"/>
      <c r="C14" s="187"/>
      <c r="D14" s="187"/>
      <c r="E14" s="190" t="s">
        <v>9</v>
      </c>
      <c r="F14" s="190"/>
      <c r="G14" s="190"/>
      <c r="H14" s="190"/>
      <c r="I14" s="93">
        <f>SUM(I13:I13)</f>
        <v>0</v>
      </c>
    </row>
    <row r="15" spans="1:9" ht="19.5" customHeight="1">
      <c r="A15" s="188"/>
      <c r="B15" s="189"/>
      <c r="C15" s="166">
        <v>2</v>
      </c>
      <c r="D15" s="167" t="s">
        <v>63</v>
      </c>
      <c r="E15" s="168"/>
      <c r="F15" s="169"/>
      <c r="G15" s="169"/>
      <c r="H15" s="169"/>
      <c r="I15" s="170"/>
    </row>
    <row r="16" spans="1:9" ht="63.75" customHeight="1">
      <c r="A16" s="69" t="s">
        <v>67</v>
      </c>
      <c r="B16" s="124">
        <v>94273</v>
      </c>
      <c r="C16" s="97" t="s">
        <v>18</v>
      </c>
      <c r="D16" s="123" t="s">
        <v>69</v>
      </c>
      <c r="E16" s="6" t="s">
        <v>56</v>
      </c>
      <c r="F16" s="51">
        <f>'Mem Calc'!B161</f>
        <v>4663.09</v>
      </c>
      <c r="G16" s="165"/>
      <c r="H16" s="47">
        <f>ROUND(G16*(1+$I$8),2)</f>
        <v>0</v>
      </c>
      <c r="I16" s="70">
        <f>ROUND(F16*H16,2)</f>
        <v>0</v>
      </c>
    </row>
    <row r="17" spans="1:9" ht="54.75" customHeight="1">
      <c r="A17" s="69" t="s">
        <v>67</v>
      </c>
      <c r="B17" s="124">
        <v>94281</v>
      </c>
      <c r="C17" s="97" t="s">
        <v>19</v>
      </c>
      <c r="D17" s="123" t="s">
        <v>66</v>
      </c>
      <c r="E17" s="6" t="s">
        <v>56</v>
      </c>
      <c r="F17" s="51">
        <f>'Mem Calc'!B162</f>
        <v>4063.8</v>
      </c>
      <c r="G17" s="165"/>
      <c r="H17" s="47">
        <f>ROUND(G17*(1+$I$8),2)</f>
        <v>0</v>
      </c>
      <c r="I17" s="70">
        <f>ROUND(F17*H17,2)</f>
        <v>0</v>
      </c>
    </row>
    <row r="18" spans="1:9" ht="53.25" customHeight="1">
      <c r="A18" s="69" t="s">
        <v>68</v>
      </c>
      <c r="B18" s="97" t="s">
        <v>64</v>
      </c>
      <c r="C18" s="97" t="s">
        <v>58</v>
      </c>
      <c r="D18" s="123" t="s">
        <v>65</v>
      </c>
      <c r="E18" s="6" t="s">
        <v>59</v>
      </c>
      <c r="F18" s="51">
        <f>'Mem Calc'!B163</f>
        <v>15041.730000000001</v>
      </c>
      <c r="G18" s="165"/>
      <c r="H18" s="47">
        <f>ROUND(G18*(1+$I$8),2)</f>
        <v>0</v>
      </c>
      <c r="I18" s="70">
        <f>ROUND(F18*H18,2)</f>
        <v>0</v>
      </c>
    </row>
    <row r="19" spans="1:9" ht="54.75" customHeight="1">
      <c r="A19" s="69" t="s">
        <v>67</v>
      </c>
      <c r="B19" s="124">
        <v>94281</v>
      </c>
      <c r="C19" s="97" t="s">
        <v>110</v>
      </c>
      <c r="D19" s="123" t="s">
        <v>111</v>
      </c>
      <c r="E19" s="6" t="s">
        <v>56</v>
      </c>
      <c r="F19" s="51">
        <f>'Mem Calc'!B164</f>
        <v>192.9</v>
      </c>
      <c r="G19" s="165"/>
      <c r="H19" s="47">
        <f>ROUND(G19*(1+$I$8),2)</f>
        <v>0</v>
      </c>
      <c r="I19" s="70">
        <f>ROUND(F19*H19,2)</f>
        <v>0</v>
      </c>
    </row>
    <row r="20" spans="1:9" ht="12">
      <c r="A20" s="63"/>
      <c r="I20" s="64"/>
    </row>
    <row r="21" spans="1:10" ht="19.5" customHeight="1">
      <c r="A21" s="186"/>
      <c r="B21" s="187"/>
      <c r="C21" s="187"/>
      <c r="D21" s="187"/>
      <c r="E21" s="190" t="s">
        <v>9</v>
      </c>
      <c r="F21" s="190"/>
      <c r="G21" s="190"/>
      <c r="H21" s="190"/>
      <c r="I21" s="93">
        <f>SUM(I16:I19)</f>
        <v>0</v>
      </c>
      <c r="J21" s="52"/>
    </row>
    <row r="22" spans="1:9" ht="27.75" customHeight="1">
      <c r="A22" s="179"/>
      <c r="B22" s="180"/>
      <c r="C22" s="180"/>
      <c r="D22" s="180"/>
      <c r="E22" s="269" t="s">
        <v>6</v>
      </c>
      <c r="F22" s="269"/>
      <c r="G22" s="269"/>
      <c r="H22" s="270"/>
      <c r="I22" s="171">
        <f>I14+I21</f>
        <v>0</v>
      </c>
    </row>
    <row r="23" spans="1:9" ht="19.5" customHeight="1">
      <c r="A23" s="63"/>
      <c r="B23" s="75"/>
      <c r="G23" s="208" t="s">
        <v>70</v>
      </c>
      <c r="H23" s="208"/>
      <c r="I23" s="157"/>
    </row>
    <row r="24" spans="1:9" ht="19.5" customHeight="1">
      <c r="A24" s="63"/>
      <c r="G24" s="208" t="s">
        <v>71</v>
      </c>
      <c r="H24" s="208"/>
      <c r="I24" s="157"/>
    </row>
    <row r="25" spans="1:9" ht="15" customHeight="1">
      <c r="A25" s="63"/>
      <c r="E25" s="76"/>
      <c r="F25" s="76"/>
      <c r="G25" s="76"/>
      <c r="H25" s="89"/>
      <c r="I25" s="77"/>
    </row>
    <row r="26" spans="1:9" ht="19.5" customHeight="1">
      <c r="A26" s="63"/>
      <c r="B26" s="173" t="s">
        <v>131</v>
      </c>
      <c r="C26" s="174"/>
      <c r="D26" s="174"/>
      <c r="E26" s="174"/>
      <c r="F26" s="175"/>
      <c r="G26" s="173" t="s">
        <v>132</v>
      </c>
      <c r="H26" s="174"/>
      <c r="I26" s="178"/>
    </row>
    <row r="27" spans="1:9" ht="9.75" customHeight="1">
      <c r="A27" s="63"/>
      <c r="E27" s="80"/>
      <c r="F27" s="80"/>
      <c r="G27" s="80"/>
      <c r="H27" s="80"/>
      <c r="I27" s="81"/>
    </row>
    <row r="28" spans="1:9" ht="19.5" customHeight="1">
      <c r="A28" s="63"/>
      <c r="B28" s="173" t="s">
        <v>133</v>
      </c>
      <c r="C28" s="174"/>
      <c r="D28" s="175"/>
      <c r="E28" s="80"/>
      <c r="F28" s="80"/>
      <c r="G28" s="80"/>
      <c r="H28" s="80"/>
      <c r="I28" s="81"/>
    </row>
    <row r="29" spans="1:9" ht="19.5" customHeight="1">
      <c r="A29" s="63"/>
      <c r="B29" s="159" t="s">
        <v>134</v>
      </c>
      <c r="C29" s="158"/>
      <c r="D29" s="158"/>
      <c r="E29" s="161"/>
      <c r="F29" s="161"/>
      <c r="G29" s="161"/>
      <c r="H29" s="161"/>
      <c r="I29" s="162"/>
    </row>
    <row r="30" spans="1:9" ht="15" customHeight="1">
      <c r="A30" s="63"/>
      <c r="B30" s="159"/>
      <c r="C30" s="158"/>
      <c r="D30" s="158"/>
      <c r="E30" s="161"/>
      <c r="F30" s="161"/>
      <c r="G30" s="161"/>
      <c r="H30" s="161"/>
      <c r="I30" s="162"/>
    </row>
    <row r="31" spans="1:9" ht="12.75">
      <c r="A31" s="63"/>
      <c r="B31" s="158"/>
      <c r="C31" s="158"/>
      <c r="D31" s="271"/>
      <c r="E31" s="161"/>
      <c r="F31" s="272"/>
      <c r="G31" s="272"/>
      <c r="H31" s="272"/>
      <c r="I31" s="273"/>
    </row>
    <row r="32" spans="1:9" ht="12.75">
      <c r="A32" s="63"/>
      <c r="B32" s="158"/>
      <c r="C32" s="158"/>
      <c r="D32" s="160" t="s">
        <v>135</v>
      </c>
      <c r="E32" s="176" t="s">
        <v>136</v>
      </c>
      <c r="F32" s="176"/>
      <c r="G32" s="176"/>
      <c r="H32" s="176"/>
      <c r="I32" s="177"/>
    </row>
    <row r="33" spans="1:9" ht="12.75">
      <c r="A33" s="63"/>
      <c r="B33" s="158"/>
      <c r="C33" s="158"/>
      <c r="D33" s="160"/>
      <c r="E33" s="160"/>
      <c r="F33" s="160"/>
      <c r="G33" s="160"/>
      <c r="H33" s="160"/>
      <c r="I33" s="163"/>
    </row>
    <row r="34" spans="1:9" ht="12.75">
      <c r="A34" s="63"/>
      <c r="B34" s="158"/>
      <c r="C34" s="158"/>
      <c r="D34" s="160"/>
      <c r="E34" s="160"/>
      <c r="F34" s="160"/>
      <c r="G34" s="160"/>
      <c r="H34" s="160"/>
      <c r="I34" s="163"/>
    </row>
    <row r="35" spans="1:9" ht="12.75">
      <c r="A35" s="63"/>
      <c r="B35" s="158"/>
      <c r="C35" s="158"/>
      <c r="D35" s="160"/>
      <c r="E35" s="160"/>
      <c r="F35" s="160"/>
      <c r="G35" s="160"/>
      <c r="H35" s="160"/>
      <c r="I35" s="163"/>
    </row>
    <row r="36" spans="1:9" ht="12.75">
      <c r="A36" s="63"/>
      <c r="B36" s="158"/>
      <c r="C36" s="158"/>
      <c r="D36" s="160"/>
      <c r="E36" s="160"/>
      <c r="F36" s="160"/>
      <c r="G36" s="160"/>
      <c r="H36" s="160"/>
      <c r="I36" s="163"/>
    </row>
    <row r="37" spans="1:9" ht="12.75">
      <c r="A37" s="63"/>
      <c r="B37" s="158"/>
      <c r="C37" s="158"/>
      <c r="D37" s="160"/>
      <c r="E37" s="160"/>
      <c r="F37" s="160"/>
      <c r="G37" s="160"/>
      <c r="H37" s="160"/>
      <c r="I37" s="163"/>
    </row>
    <row r="38" spans="1:9" ht="12.75" thickBot="1">
      <c r="A38" s="72"/>
      <c r="B38" s="73"/>
      <c r="C38" s="73"/>
      <c r="D38" s="73"/>
      <c r="E38" s="73"/>
      <c r="F38" s="73"/>
      <c r="G38" s="73"/>
      <c r="H38" s="73"/>
      <c r="I38" s="164"/>
    </row>
  </sheetData>
  <sheetProtection/>
  <mergeCells count="28">
    <mergeCell ref="G23:H23"/>
    <mergeCell ref="G24:H24"/>
    <mergeCell ref="G8:H8"/>
    <mergeCell ref="E22:H22"/>
    <mergeCell ref="G10:H10"/>
    <mergeCell ref="E10:E11"/>
    <mergeCell ref="F10:F11"/>
    <mergeCell ref="E21:H21"/>
    <mergeCell ref="A15:B15"/>
    <mergeCell ref="A12:B12"/>
    <mergeCell ref="A14:D14"/>
    <mergeCell ref="E14:H14"/>
    <mergeCell ref="D1:I1"/>
    <mergeCell ref="D2:I2"/>
    <mergeCell ref="D3:I3"/>
    <mergeCell ref="A7:F7"/>
    <mergeCell ref="A8:F8"/>
    <mergeCell ref="G7:H7"/>
    <mergeCell ref="B28:D28"/>
    <mergeCell ref="E32:I32"/>
    <mergeCell ref="B26:F26"/>
    <mergeCell ref="G26:I26"/>
    <mergeCell ref="A22:D22"/>
    <mergeCell ref="A5:I5"/>
    <mergeCell ref="A10:B10"/>
    <mergeCell ref="C10:C11"/>
    <mergeCell ref="D10:D11"/>
    <mergeCell ref="A21:D21"/>
  </mergeCells>
  <printOptions horizontalCentered="1"/>
  <pageMargins left="0.1968503937007874" right="0.1968503937007874" top="0.5905511811023623" bottom="0.3937007874015748" header="0.1968503937007874" footer="0.1968503937007874"/>
  <pageSetup fitToHeight="2" horizontalDpi="300" verticalDpi="300" orientation="landscape" paperSize="9" scale="95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1"/>
  <sheetViews>
    <sheetView zoomScalePageLayoutView="0" workbookViewId="0" topLeftCell="A1">
      <selection activeCell="M18" sqref="M18"/>
    </sheetView>
  </sheetViews>
  <sheetFormatPr defaultColWidth="8.83203125" defaultRowHeight="12.75"/>
  <cols>
    <col min="1" max="1" width="10.5" style="14" customWidth="1"/>
    <col min="2" max="2" width="8.33203125" style="14" customWidth="1"/>
    <col min="3" max="3" width="25.66015625" style="16" bestFit="1" customWidth="1"/>
    <col min="4" max="4" width="12.66015625" style="14" customWidth="1"/>
    <col min="5" max="5" width="17.16015625" style="17" customWidth="1"/>
    <col min="6" max="9" width="15.83203125" style="14" customWidth="1"/>
    <col min="10" max="10" width="15.83203125" style="135" customWidth="1"/>
    <col min="11" max="11" width="8.83203125" style="14" customWidth="1"/>
    <col min="12" max="12" width="12.33203125" style="14" customWidth="1"/>
    <col min="13" max="16384" width="8.83203125" style="14" customWidth="1"/>
  </cols>
  <sheetData>
    <row r="1" spans="2:10" ht="25.5">
      <c r="B1" s="209" t="s">
        <v>46</v>
      </c>
      <c r="C1" s="210"/>
      <c r="D1" s="210"/>
      <c r="E1" s="210"/>
      <c r="F1" s="210"/>
      <c r="G1" s="210"/>
      <c r="H1" s="210"/>
      <c r="I1" s="210"/>
      <c r="J1" s="211"/>
    </row>
    <row r="2" spans="2:10" ht="15">
      <c r="B2" s="212" t="s">
        <v>119</v>
      </c>
      <c r="C2" s="213"/>
      <c r="D2" s="213"/>
      <c r="E2" s="213"/>
      <c r="F2" s="213"/>
      <c r="G2" s="213"/>
      <c r="H2" s="213"/>
      <c r="I2" s="213"/>
      <c r="J2" s="214"/>
    </row>
    <row r="3" spans="2:10" ht="23.25">
      <c r="B3" s="227"/>
      <c r="C3" s="228"/>
      <c r="D3" s="228"/>
      <c r="E3" s="228"/>
      <c r="F3" s="228"/>
      <c r="G3" s="228"/>
      <c r="H3" s="228"/>
      <c r="I3" s="228"/>
      <c r="J3" s="137"/>
    </row>
    <row r="4" spans="2:10" ht="12.75">
      <c r="B4" s="15"/>
      <c r="C4" s="134" t="s">
        <v>21</v>
      </c>
      <c r="D4" s="219" t="s">
        <v>125</v>
      </c>
      <c r="E4" s="229"/>
      <c r="F4" s="229"/>
      <c r="G4" s="215" t="s">
        <v>22</v>
      </c>
      <c r="H4" s="216"/>
      <c r="I4" s="219" t="s">
        <v>123</v>
      </c>
      <c r="J4" s="220"/>
    </row>
    <row r="5" spans="2:10" ht="15.75">
      <c r="B5" s="15"/>
      <c r="C5" s="134" t="s">
        <v>23</v>
      </c>
      <c r="D5" s="230">
        <f>'Plan Orç'!I22</f>
        <v>0</v>
      </c>
      <c r="E5" s="231"/>
      <c r="F5" s="231"/>
      <c r="G5" s="215" t="s">
        <v>24</v>
      </c>
      <c r="H5" s="216"/>
      <c r="I5" s="221" t="s">
        <v>124</v>
      </c>
      <c r="J5" s="222"/>
    </row>
    <row r="6" spans="2:10" ht="12.75">
      <c r="B6" s="15"/>
      <c r="D6" s="135"/>
      <c r="F6" s="135"/>
      <c r="G6" s="135"/>
      <c r="H6" s="135"/>
      <c r="I6" s="135"/>
      <c r="J6" s="136"/>
    </row>
    <row r="7" spans="2:20" ht="24">
      <c r="B7" s="18" t="s">
        <v>2</v>
      </c>
      <c r="C7" s="19" t="s">
        <v>25</v>
      </c>
      <c r="D7" s="20" t="s">
        <v>26</v>
      </c>
      <c r="E7" s="22" t="s">
        <v>27</v>
      </c>
      <c r="F7" s="21" t="s">
        <v>28</v>
      </c>
      <c r="G7" s="21" t="s">
        <v>29</v>
      </c>
      <c r="H7" s="145" t="s">
        <v>30</v>
      </c>
      <c r="I7" s="21" t="s">
        <v>31</v>
      </c>
      <c r="J7" s="23" t="s">
        <v>32</v>
      </c>
      <c r="K7" s="24"/>
      <c r="L7" s="14" t="s">
        <v>33</v>
      </c>
      <c r="M7" s="14" t="s">
        <v>27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56" t="s">
        <v>39</v>
      </c>
      <c r="T7" s="56" t="s">
        <v>49</v>
      </c>
    </row>
    <row r="8" spans="2:20" s="38" customFormat="1" ht="12.75">
      <c r="B8" s="225">
        <v>1</v>
      </c>
      <c r="C8" s="226" t="str">
        <f>'Plan Orç'!D12</f>
        <v>SERVIÇOS PRELIMINARES</v>
      </c>
      <c r="D8" s="90" t="s">
        <v>34</v>
      </c>
      <c r="E8" s="43" t="e">
        <f>E9/D5</f>
        <v>#DIV/0!</v>
      </c>
      <c r="F8" s="39">
        <v>1</v>
      </c>
      <c r="G8" s="39"/>
      <c r="H8" s="146"/>
      <c r="I8" s="39"/>
      <c r="J8" s="40"/>
      <c r="K8" s="24"/>
      <c r="L8" s="44">
        <v>0</v>
      </c>
      <c r="M8" s="38" t="e">
        <f aca="true" t="shared" si="0" ref="M8:M13">E8*L8</f>
        <v>#DIV/0!</v>
      </c>
      <c r="N8" s="38">
        <f aca="true" t="shared" si="1" ref="N8:N13">F8*L8</f>
        <v>0</v>
      </c>
      <c r="O8" s="38">
        <f aca="true" t="shared" si="2" ref="O8:O13">G8*L8</f>
        <v>0</v>
      </c>
      <c r="P8" s="38">
        <f aca="true" t="shared" si="3" ref="P8:P13">H8*L8</f>
        <v>0</v>
      </c>
      <c r="Q8" s="38" t="e">
        <f aca="true" t="shared" si="4" ref="Q8:Q13">I8*M8</f>
        <v>#DIV/0!</v>
      </c>
      <c r="R8" s="38">
        <f aca="true" t="shared" si="5" ref="R8:R13">J8*N8</f>
        <v>0</v>
      </c>
      <c r="S8" s="38">
        <f aca="true" t="shared" si="6" ref="S8:S13">K8*O8</f>
        <v>0</v>
      </c>
      <c r="T8" s="38" t="e">
        <f>#REF!*L8</f>
        <v>#REF!</v>
      </c>
    </row>
    <row r="9" spans="2:20" s="38" customFormat="1" ht="12.75">
      <c r="B9" s="225"/>
      <c r="C9" s="226"/>
      <c r="D9" s="90" t="s">
        <v>35</v>
      </c>
      <c r="E9" s="41">
        <f>'Plan Orç'!I14</f>
        <v>0</v>
      </c>
      <c r="F9" s="41">
        <f>ROUND(F8*E9,2)</f>
        <v>0</v>
      </c>
      <c r="G9" s="41"/>
      <c r="H9" s="147"/>
      <c r="I9" s="41"/>
      <c r="J9" s="42"/>
      <c r="K9" s="24"/>
      <c r="L9" s="44">
        <v>1</v>
      </c>
      <c r="M9" s="38">
        <f t="shared" si="0"/>
        <v>0</v>
      </c>
      <c r="N9" s="38">
        <f t="shared" si="1"/>
        <v>0</v>
      </c>
      <c r="O9" s="38">
        <f t="shared" si="2"/>
        <v>0</v>
      </c>
      <c r="P9" s="38">
        <f t="shared" si="3"/>
        <v>0</v>
      </c>
      <c r="Q9" s="38">
        <f t="shared" si="4"/>
        <v>0</v>
      </c>
      <c r="R9" s="38">
        <f t="shared" si="5"/>
        <v>0</v>
      </c>
      <c r="S9" s="38">
        <f t="shared" si="6"/>
        <v>0</v>
      </c>
      <c r="T9" s="38" t="e">
        <f>#REF!*L9</f>
        <v>#REF!</v>
      </c>
    </row>
    <row r="10" spans="2:19" s="24" customFormat="1" ht="12.75">
      <c r="B10" s="217">
        <v>2</v>
      </c>
      <c r="C10" s="218" t="str">
        <f>'Plan Orç'!D15</f>
        <v>CALÇAMENTO EM BLOQUETES</v>
      </c>
      <c r="D10" s="91" t="s">
        <v>34</v>
      </c>
      <c r="E10" s="46" t="e">
        <f>E11/D5</f>
        <v>#DIV/0!</v>
      </c>
      <c r="F10" s="46">
        <v>0.2</v>
      </c>
      <c r="G10" s="46">
        <v>0.2</v>
      </c>
      <c r="H10" s="148">
        <v>0.2</v>
      </c>
      <c r="I10" s="46">
        <v>0.2</v>
      </c>
      <c r="J10" s="152">
        <v>0.2</v>
      </c>
      <c r="L10" s="44">
        <v>0</v>
      </c>
      <c r="M10" s="38" t="e">
        <f t="shared" si="0"/>
        <v>#DIV/0!</v>
      </c>
      <c r="N10" s="38">
        <f t="shared" si="1"/>
        <v>0</v>
      </c>
      <c r="O10" s="38">
        <f t="shared" si="2"/>
        <v>0</v>
      </c>
      <c r="P10" s="38">
        <f t="shared" si="3"/>
        <v>0</v>
      </c>
      <c r="Q10" s="38" t="e">
        <f t="shared" si="4"/>
        <v>#DIV/0!</v>
      </c>
      <c r="R10" s="38">
        <f t="shared" si="5"/>
        <v>0</v>
      </c>
      <c r="S10" s="38">
        <f t="shared" si="6"/>
        <v>0</v>
      </c>
    </row>
    <row r="11" spans="2:19" s="24" customFormat="1" ht="12.75">
      <c r="B11" s="217"/>
      <c r="C11" s="218"/>
      <c r="D11" s="91" t="s">
        <v>35</v>
      </c>
      <c r="E11" s="29">
        <f>'Plan Orç'!I21</f>
        <v>0</v>
      </c>
      <c r="F11" s="29">
        <f>F10*E11-0.01</f>
        <v>-0.01</v>
      </c>
      <c r="G11" s="29">
        <f>(G10*E11)-0.01</f>
        <v>-0.01</v>
      </c>
      <c r="H11" s="149">
        <f>H10*E11</f>
        <v>0</v>
      </c>
      <c r="I11" s="29">
        <f>I10*E11</f>
        <v>0</v>
      </c>
      <c r="J11" s="30">
        <f>J10*E11</f>
        <v>0</v>
      </c>
      <c r="L11" s="44">
        <v>1</v>
      </c>
      <c r="M11" s="38">
        <f t="shared" si="0"/>
        <v>0</v>
      </c>
      <c r="N11" s="38">
        <f t="shared" si="1"/>
        <v>-0.01</v>
      </c>
      <c r="O11" s="38">
        <f t="shared" si="2"/>
        <v>-0.01</v>
      </c>
      <c r="P11" s="38">
        <f t="shared" si="3"/>
        <v>0</v>
      </c>
      <c r="Q11" s="38">
        <f t="shared" si="4"/>
        <v>0</v>
      </c>
      <c r="R11" s="38">
        <f t="shared" si="5"/>
        <v>0</v>
      </c>
      <c r="S11" s="38">
        <f t="shared" si="6"/>
        <v>0</v>
      </c>
    </row>
    <row r="12" spans="2:20" ht="12.75">
      <c r="B12" s="15"/>
      <c r="D12" s="135"/>
      <c r="F12" s="135"/>
      <c r="G12" s="135"/>
      <c r="H12" s="135"/>
      <c r="I12" s="135"/>
      <c r="J12" s="136"/>
      <c r="K12" s="24"/>
      <c r="L12" s="45">
        <v>0</v>
      </c>
      <c r="M12" s="38">
        <f t="shared" si="0"/>
        <v>0</v>
      </c>
      <c r="N12" s="38">
        <f t="shared" si="1"/>
        <v>0</v>
      </c>
      <c r="O12" s="38">
        <f t="shared" si="2"/>
        <v>0</v>
      </c>
      <c r="P12" s="38">
        <f t="shared" si="3"/>
        <v>0</v>
      </c>
      <c r="Q12" s="38">
        <f t="shared" si="4"/>
        <v>0</v>
      </c>
      <c r="R12" s="38">
        <f t="shared" si="5"/>
        <v>0</v>
      </c>
      <c r="S12" s="38">
        <f t="shared" si="6"/>
        <v>0</v>
      </c>
      <c r="T12" s="38" t="e">
        <f>#REF!*L12</f>
        <v>#REF!</v>
      </c>
    </row>
    <row r="13" spans="2:20" ht="13.5" customHeight="1">
      <c r="B13" s="15"/>
      <c r="C13" s="223" t="s">
        <v>4</v>
      </c>
      <c r="D13" s="83" t="s">
        <v>34</v>
      </c>
      <c r="E13" s="84" t="e">
        <f>E8+E10</f>
        <v>#DIV/0!</v>
      </c>
      <c r="F13" s="25" t="e">
        <f>F14/D5</f>
        <v>#DIV/0!</v>
      </c>
      <c r="G13" s="25" t="e">
        <f>G14/D5</f>
        <v>#DIV/0!</v>
      </c>
      <c r="H13" s="150" t="e">
        <f>H14/E14</f>
        <v>#DIV/0!</v>
      </c>
      <c r="I13" s="25" t="e">
        <f>I14/E14</f>
        <v>#DIV/0!</v>
      </c>
      <c r="J13" s="26" t="e">
        <f>J11/E14</f>
        <v>#DIV/0!</v>
      </c>
      <c r="L13" s="45">
        <v>1</v>
      </c>
      <c r="M13" s="38" t="e">
        <f t="shared" si="0"/>
        <v>#DIV/0!</v>
      </c>
      <c r="N13" s="38" t="e">
        <f t="shared" si="1"/>
        <v>#DIV/0!</v>
      </c>
      <c r="O13" s="38" t="e">
        <f t="shared" si="2"/>
        <v>#DIV/0!</v>
      </c>
      <c r="P13" s="38" t="e">
        <f t="shared" si="3"/>
        <v>#DIV/0!</v>
      </c>
      <c r="Q13" s="38" t="e">
        <f t="shared" si="4"/>
        <v>#DIV/0!</v>
      </c>
      <c r="R13" s="38" t="e">
        <f t="shared" si="5"/>
        <v>#DIV/0!</v>
      </c>
      <c r="S13" s="38" t="e">
        <f t="shared" si="6"/>
        <v>#DIV/0!</v>
      </c>
      <c r="T13" s="38" t="e">
        <f>#REF!*L13</f>
        <v>#REF!</v>
      </c>
    </row>
    <row r="14" spans="2:10" ht="13.5" customHeight="1">
      <c r="B14" s="15"/>
      <c r="C14" s="223"/>
      <c r="D14" s="83" t="s">
        <v>35</v>
      </c>
      <c r="E14" s="82">
        <f>E9+E11</f>
        <v>0</v>
      </c>
      <c r="F14" s="27">
        <f>F9+F11</f>
        <v>-0.01</v>
      </c>
      <c r="G14" s="27">
        <f>G9+G11</f>
        <v>-0.01</v>
      </c>
      <c r="H14" s="151">
        <f>H11</f>
        <v>0</v>
      </c>
      <c r="I14" s="27">
        <f>I11</f>
        <v>0</v>
      </c>
      <c r="J14" s="28">
        <f>J11</f>
        <v>0</v>
      </c>
    </row>
    <row r="15" spans="2:10" ht="15">
      <c r="B15" s="15"/>
      <c r="D15" s="31"/>
      <c r="F15" s="32"/>
      <c r="G15" s="32"/>
      <c r="H15" s="32"/>
      <c r="I15" s="32"/>
      <c r="J15" s="104"/>
    </row>
    <row r="16" spans="2:10" s="56" customFormat="1" ht="15">
      <c r="B16" s="15"/>
      <c r="C16" s="16"/>
      <c r="D16" s="31"/>
      <c r="E16" s="17"/>
      <c r="F16" s="32"/>
      <c r="G16" s="32"/>
      <c r="H16" s="32"/>
      <c r="I16" s="32"/>
      <c r="J16" s="104"/>
    </row>
    <row r="17" spans="2:10" ht="12.75">
      <c r="B17" s="15"/>
      <c r="D17" s="224"/>
      <c r="E17" s="224"/>
      <c r="F17" s="224"/>
      <c r="G17" s="135"/>
      <c r="H17" s="224"/>
      <c r="I17" s="224"/>
      <c r="J17" s="136"/>
    </row>
    <row r="18" spans="2:11" ht="15.75">
      <c r="B18" s="15"/>
      <c r="D18" s="138" t="s">
        <v>52</v>
      </c>
      <c r="F18" s="135"/>
      <c r="G18" s="138" t="s">
        <v>53</v>
      </c>
      <c r="H18" s="138"/>
      <c r="I18" s="138"/>
      <c r="J18" s="88"/>
      <c r="K18" s="86"/>
    </row>
    <row r="19" spans="2:11" ht="15.75">
      <c r="B19" s="15"/>
      <c r="D19" s="138" t="s">
        <v>37</v>
      </c>
      <c r="F19" s="135"/>
      <c r="G19" s="138" t="s">
        <v>54</v>
      </c>
      <c r="H19" s="138"/>
      <c r="I19" s="138"/>
      <c r="J19" s="88"/>
      <c r="K19" s="86"/>
    </row>
    <row r="20" spans="2:11" s="87" customFormat="1" ht="17.25">
      <c r="B20" s="15"/>
      <c r="C20" s="16"/>
      <c r="D20" s="135"/>
      <c r="E20" s="17"/>
      <c r="F20" s="135"/>
      <c r="G20" s="138"/>
      <c r="H20" s="138"/>
      <c r="I20" s="74"/>
      <c r="J20" s="105"/>
      <c r="K20" s="86"/>
    </row>
    <row r="21" spans="2:10" ht="13.5" thickBot="1">
      <c r="B21" s="33"/>
      <c r="C21" s="34"/>
      <c r="D21" s="35"/>
      <c r="E21" s="36"/>
      <c r="F21" s="35"/>
      <c r="G21" s="35"/>
      <c r="H21" s="35"/>
      <c r="I21" s="35"/>
      <c r="J21" s="37"/>
    </row>
  </sheetData>
  <sheetProtection/>
  <mergeCells count="16">
    <mergeCell ref="C13:C14"/>
    <mergeCell ref="D17:F17"/>
    <mergeCell ref="H17:I17"/>
    <mergeCell ref="B8:B9"/>
    <mergeCell ref="C8:C9"/>
    <mergeCell ref="B3:I3"/>
    <mergeCell ref="D4:F4"/>
    <mergeCell ref="D5:F5"/>
    <mergeCell ref="B1:J1"/>
    <mergeCell ref="B2:J2"/>
    <mergeCell ref="G4:H4"/>
    <mergeCell ref="G5:H5"/>
    <mergeCell ref="B10:B11"/>
    <mergeCell ref="C10:C11"/>
    <mergeCell ref="I4:J4"/>
    <mergeCell ref="I5:J5"/>
  </mergeCells>
  <printOptions horizontalCentered="1"/>
  <pageMargins left="0.1968503937007874" right="0.11811023622047245" top="0.7874015748031497" bottom="0.5905511811023623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1"/>
  <sheetViews>
    <sheetView zoomScalePageLayoutView="0" workbookViewId="0" topLeftCell="A54">
      <selection activeCell="E152" sqref="E152"/>
    </sheetView>
  </sheetViews>
  <sheetFormatPr defaultColWidth="9.33203125" defaultRowHeight="12.75"/>
  <cols>
    <col min="1" max="1" width="16.33203125" style="13" bestFit="1" customWidth="1"/>
    <col min="2" max="2" width="9.5" style="13" bestFit="1" customWidth="1"/>
    <col min="3" max="3" width="9.33203125" style="7" customWidth="1"/>
    <col min="4" max="4" width="10" style="8" bestFit="1" customWidth="1"/>
    <col min="5" max="9" width="9.33203125" style="7" customWidth="1"/>
    <col min="10" max="10" width="9.33203125" style="10" customWidth="1"/>
    <col min="11" max="11" width="9.33203125" style="7" customWidth="1"/>
    <col min="12" max="12" width="13.16015625" style="7" customWidth="1"/>
    <col min="13" max="16384" width="9.33203125" style="7" customWidth="1"/>
  </cols>
  <sheetData>
    <row r="1" spans="1:9" ht="25.5">
      <c r="A1" s="209" t="s">
        <v>47</v>
      </c>
      <c r="B1" s="210"/>
      <c r="C1" s="210"/>
      <c r="D1" s="210"/>
      <c r="E1" s="210"/>
      <c r="F1" s="210"/>
      <c r="G1" s="210"/>
      <c r="H1" s="210"/>
      <c r="I1" s="211"/>
    </row>
    <row r="2" spans="1:9" ht="14.25">
      <c r="A2" s="235" t="s">
        <v>120</v>
      </c>
      <c r="B2" s="236"/>
      <c r="C2" s="236"/>
      <c r="D2" s="236"/>
      <c r="E2" s="236"/>
      <c r="F2" s="236"/>
      <c r="G2" s="236"/>
      <c r="H2" s="236"/>
      <c r="I2" s="237"/>
    </row>
    <row r="3" spans="1:9" ht="9" customHeight="1">
      <c r="A3" s="53"/>
      <c r="B3" s="129"/>
      <c r="C3" s="54"/>
      <c r="D3" s="54"/>
      <c r="E3" s="54"/>
      <c r="F3" s="54"/>
      <c r="G3" s="54"/>
      <c r="H3" s="54"/>
      <c r="I3" s="85"/>
    </row>
    <row r="4" spans="1:9" ht="12.75">
      <c r="A4" s="55" t="s">
        <v>21</v>
      </c>
      <c r="B4" s="238" t="s">
        <v>117</v>
      </c>
      <c r="C4" s="239"/>
      <c r="D4" s="239"/>
      <c r="E4" s="239"/>
      <c r="F4" s="239"/>
      <c r="G4" s="239"/>
      <c r="H4" s="239"/>
      <c r="I4" s="240"/>
    </row>
    <row r="5" spans="1:9" ht="15.75">
      <c r="A5" s="55" t="s">
        <v>23</v>
      </c>
      <c r="B5" s="241">
        <f>'Plan Orç'!I22</f>
        <v>0</v>
      </c>
      <c r="C5" s="241"/>
      <c r="D5" s="241"/>
      <c r="E5" s="241"/>
      <c r="F5" s="241"/>
      <c r="G5" s="241"/>
      <c r="H5" s="241"/>
      <c r="I5" s="242"/>
    </row>
    <row r="6" spans="1:12" ht="15.75">
      <c r="A6" s="96"/>
      <c r="B6" s="94"/>
      <c r="C6" s="94"/>
      <c r="D6" s="94"/>
      <c r="E6" s="94"/>
      <c r="F6" s="94"/>
      <c r="G6" s="94"/>
      <c r="H6" s="94"/>
      <c r="I6" s="95"/>
      <c r="L6" s="8"/>
    </row>
    <row r="7" spans="1:9" ht="13.5" thickBot="1">
      <c r="A7" s="232" t="s">
        <v>72</v>
      </c>
      <c r="B7" s="233"/>
      <c r="C7" s="233"/>
      <c r="D7" s="233"/>
      <c r="E7" s="233"/>
      <c r="F7" s="233"/>
      <c r="G7" s="233"/>
      <c r="H7" s="233"/>
      <c r="I7" s="234"/>
    </row>
    <row r="8" spans="1:20" ht="12.75">
      <c r="A8" s="120" t="s">
        <v>73</v>
      </c>
      <c r="B8" s="130">
        <v>6.6</v>
      </c>
      <c r="C8" s="113" t="s">
        <v>75</v>
      </c>
      <c r="D8" s="112"/>
      <c r="E8" s="113"/>
      <c r="F8" s="113"/>
      <c r="G8" s="113"/>
      <c r="H8" s="113"/>
      <c r="I8" s="114"/>
      <c r="L8" s="249" t="s">
        <v>72</v>
      </c>
      <c r="M8" s="250"/>
      <c r="N8" s="250"/>
      <c r="O8" s="250"/>
      <c r="P8" s="250"/>
      <c r="Q8" s="250"/>
      <c r="R8" s="250"/>
      <c r="S8" s="250"/>
      <c r="T8" s="251"/>
    </row>
    <row r="9" spans="1:20" ht="12.75">
      <c r="A9" s="120" t="s">
        <v>74</v>
      </c>
      <c r="B9" s="130">
        <v>200</v>
      </c>
      <c r="C9" s="113" t="s">
        <v>75</v>
      </c>
      <c r="D9" s="112"/>
      <c r="E9" s="113"/>
      <c r="F9" s="113"/>
      <c r="G9" s="113"/>
      <c r="H9" s="113"/>
      <c r="I9" s="114"/>
      <c r="L9" s="139" t="s">
        <v>76</v>
      </c>
      <c r="M9" s="92">
        <v>430</v>
      </c>
      <c r="N9" s="92" t="s">
        <v>75</v>
      </c>
      <c r="T9" s="140"/>
    </row>
    <row r="10" spans="1:20" ht="12.75">
      <c r="A10" s="121" t="s">
        <v>85</v>
      </c>
      <c r="B10" s="130">
        <v>5</v>
      </c>
      <c r="C10" s="113" t="s">
        <v>86</v>
      </c>
      <c r="D10" s="112"/>
      <c r="E10" s="113"/>
      <c r="F10" s="113"/>
      <c r="G10" s="113"/>
      <c r="H10" s="113"/>
      <c r="I10" s="114"/>
      <c r="L10" s="139" t="s">
        <v>77</v>
      </c>
      <c r="M10" s="92">
        <v>400</v>
      </c>
      <c r="N10" s="92" t="s">
        <v>75</v>
      </c>
      <c r="T10" s="140"/>
    </row>
    <row r="11" spans="1:20" ht="12.75">
      <c r="A11" s="120"/>
      <c r="B11" s="130"/>
      <c r="C11" s="113"/>
      <c r="D11" s="112"/>
      <c r="E11" s="113"/>
      <c r="F11" s="113"/>
      <c r="G11" s="113"/>
      <c r="H11" s="113"/>
      <c r="I11" s="114"/>
      <c r="L11" s="139" t="s">
        <v>78</v>
      </c>
      <c r="M11" s="92">
        <v>1200</v>
      </c>
      <c r="N11" s="92" t="s">
        <v>60</v>
      </c>
      <c r="T11" s="140"/>
    </row>
    <row r="12" spans="1:20" ht="12.75">
      <c r="A12" s="121" t="s">
        <v>76</v>
      </c>
      <c r="B12" s="130">
        <f>(B9*2)+B10*(B8-0.6)</f>
        <v>430</v>
      </c>
      <c r="C12" s="113" t="s">
        <v>75</v>
      </c>
      <c r="D12" s="112"/>
      <c r="E12" s="113"/>
      <c r="F12" s="113"/>
      <c r="G12" s="113"/>
      <c r="H12" s="113"/>
      <c r="I12" s="114"/>
      <c r="L12" s="232" t="s">
        <v>79</v>
      </c>
      <c r="M12" s="233"/>
      <c r="N12" s="233"/>
      <c r="O12" s="233"/>
      <c r="P12" s="233"/>
      <c r="Q12" s="233"/>
      <c r="R12" s="233"/>
      <c r="S12" s="233"/>
      <c r="T12" s="234"/>
    </row>
    <row r="13" spans="1:20" ht="12.75">
      <c r="A13" s="121" t="s">
        <v>77</v>
      </c>
      <c r="B13" s="130">
        <f>B9*2</f>
        <v>400</v>
      </c>
      <c r="C13" s="113" t="s">
        <v>75</v>
      </c>
      <c r="D13" s="112"/>
      <c r="E13" s="113"/>
      <c r="F13" s="113"/>
      <c r="G13" s="113"/>
      <c r="H13" s="113"/>
      <c r="I13" s="114"/>
      <c r="L13" s="139" t="s">
        <v>76</v>
      </c>
      <c r="M13" s="92">
        <v>338.9</v>
      </c>
      <c r="N13" s="92" t="s">
        <v>75</v>
      </c>
      <c r="T13" s="140"/>
    </row>
    <row r="14" spans="1:20" ht="12.75">
      <c r="A14" s="121" t="s">
        <v>78</v>
      </c>
      <c r="B14" s="130">
        <f>(B8-0.6)*B9</f>
        <v>1200</v>
      </c>
      <c r="C14" s="113" t="s">
        <v>60</v>
      </c>
      <c r="D14" s="112"/>
      <c r="E14" s="113"/>
      <c r="F14" s="113"/>
      <c r="G14" s="113"/>
      <c r="H14" s="113"/>
      <c r="I14" s="114"/>
      <c r="L14" s="139" t="s">
        <v>77</v>
      </c>
      <c r="M14" s="92">
        <v>300</v>
      </c>
      <c r="N14" s="92" t="s">
        <v>75</v>
      </c>
      <c r="T14" s="140"/>
    </row>
    <row r="15" spans="1:20" ht="12.75">
      <c r="A15" s="121"/>
      <c r="B15" s="130"/>
      <c r="C15" s="113"/>
      <c r="D15" s="112"/>
      <c r="E15" s="113"/>
      <c r="F15" s="113"/>
      <c r="G15" s="113"/>
      <c r="H15" s="113"/>
      <c r="I15" s="114"/>
      <c r="L15" s="139" t="s">
        <v>78</v>
      </c>
      <c r="M15" s="92">
        <v>967.5</v>
      </c>
      <c r="N15" s="92" t="s">
        <v>60</v>
      </c>
      <c r="T15" s="140"/>
    </row>
    <row r="16" spans="1:20" ht="12.75">
      <c r="A16" s="232" t="s">
        <v>79</v>
      </c>
      <c r="B16" s="233"/>
      <c r="C16" s="233"/>
      <c r="D16" s="233"/>
      <c r="E16" s="233"/>
      <c r="F16" s="233"/>
      <c r="G16" s="233"/>
      <c r="H16" s="233"/>
      <c r="I16" s="234"/>
      <c r="L16" s="232" t="s">
        <v>82</v>
      </c>
      <c r="M16" s="233"/>
      <c r="N16" s="233"/>
      <c r="O16" s="233"/>
      <c r="P16" s="233"/>
      <c r="Q16" s="233"/>
      <c r="R16" s="233"/>
      <c r="S16" s="233"/>
      <c r="T16" s="234"/>
    </row>
    <row r="17" spans="1:20" ht="12.75">
      <c r="A17" s="121" t="s">
        <v>73</v>
      </c>
      <c r="B17" s="130">
        <v>7.5</v>
      </c>
      <c r="C17" s="113" t="s">
        <v>75</v>
      </c>
      <c r="D17" s="112" t="s">
        <v>81</v>
      </c>
      <c r="E17" s="113"/>
      <c r="F17" s="113"/>
      <c r="G17" s="113"/>
      <c r="H17" s="113"/>
      <c r="I17" s="114"/>
      <c r="L17" s="139" t="s">
        <v>76</v>
      </c>
      <c r="M17" s="92">
        <v>139.2</v>
      </c>
      <c r="N17" s="92" t="s">
        <v>75</v>
      </c>
      <c r="T17" s="140"/>
    </row>
    <row r="18" spans="1:20" ht="12.75">
      <c r="A18" s="121"/>
      <c r="B18" s="130">
        <v>7</v>
      </c>
      <c r="C18" s="113" t="s">
        <v>75</v>
      </c>
      <c r="D18" s="112" t="s">
        <v>80</v>
      </c>
      <c r="E18" s="113"/>
      <c r="F18" s="113"/>
      <c r="G18" s="113"/>
      <c r="H18" s="113"/>
      <c r="I18" s="114"/>
      <c r="L18" s="139" t="s">
        <v>77</v>
      </c>
      <c r="M18" s="92">
        <v>120</v>
      </c>
      <c r="N18" s="92" t="s">
        <v>75</v>
      </c>
      <c r="T18" s="140"/>
    </row>
    <row r="19" spans="1:20" ht="12.75">
      <c r="A19" s="121" t="s">
        <v>74</v>
      </c>
      <c r="B19" s="130">
        <v>150</v>
      </c>
      <c r="C19" s="113" t="s">
        <v>75</v>
      </c>
      <c r="D19" s="112"/>
      <c r="E19" s="113"/>
      <c r="F19" s="113"/>
      <c r="G19" s="113"/>
      <c r="H19" s="113"/>
      <c r="I19" s="114"/>
      <c r="L19" s="139" t="s">
        <v>78</v>
      </c>
      <c r="M19" s="92">
        <v>384</v>
      </c>
      <c r="N19" s="92" t="s">
        <v>60</v>
      </c>
      <c r="T19" s="140"/>
    </row>
    <row r="20" spans="1:20" ht="12.75">
      <c r="A20" s="121" t="s">
        <v>85</v>
      </c>
      <c r="B20" s="130">
        <v>6</v>
      </c>
      <c r="C20" s="113" t="s">
        <v>87</v>
      </c>
      <c r="D20" s="112"/>
      <c r="E20" s="113"/>
      <c r="F20" s="113"/>
      <c r="G20" s="113"/>
      <c r="H20" s="113"/>
      <c r="I20" s="114"/>
      <c r="L20" s="232" t="s">
        <v>83</v>
      </c>
      <c r="M20" s="233"/>
      <c r="N20" s="233"/>
      <c r="O20" s="233"/>
      <c r="P20" s="233"/>
      <c r="Q20" s="233"/>
      <c r="R20" s="233"/>
      <c r="S20" s="233"/>
      <c r="T20" s="234"/>
    </row>
    <row r="21" spans="1:20" ht="12.75">
      <c r="A21" s="121"/>
      <c r="B21" s="130"/>
      <c r="C21" s="113"/>
      <c r="D21" s="112"/>
      <c r="E21" s="113"/>
      <c r="F21" s="113"/>
      <c r="G21" s="113"/>
      <c r="H21" s="113"/>
      <c r="I21" s="114"/>
      <c r="L21" s="139" t="s">
        <v>76</v>
      </c>
      <c r="M21" s="92">
        <v>292</v>
      </c>
      <c r="N21" s="92" t="s">
        <v>75</v>
      </c>
      <c r="T21" s="140"/>
    </row>
    <row r="22" spans="1:20" ht="12.75">
      <c r="A22" s="121" t="s">
        <v>76</v>
      </c>
      <c r="B22" s="130">
        <f>(B19*2)+(1*(B17-0.6))+(5*(B18-0.6))</f>
        <v>338.9</v>
      </c>
      <c r="C22" s="113" t="s">
        <v>75</v>
      </c>
      <c r="D22" s="112"/>
      <c r="E22" s="113"/>
      <c r="F22" s="113"/>
      <c r="G22" s="113"/>
      <c r="H22" s="113"/>
      <c r="I22" s="114"/>
      <c r="L22" s="139" t="s">
        <v>77</v>
      </c>
      <c r="M22" s="92">
        <v>260</v>
      </c>
      <c r="N22" s="92" t="s">
        <v>75</v>
      </c>
      <c r="T22" s="140"/>
    </row>
    <row r="23" spans="1:20" ht="12.75">
      <c r="A23" s="121" t="s">
        <v>77</v>
      </c>
      <c r="B23" s="130">
        <f>B19*2</f>
        <v>300</v>
      </c>
      <c r="C23" s="113" t="s">
        <v>75</v>
      </c>
      <c r="D23" s="112"/>
      <c r="E23" s="113"/>
      <c r="F23" s="113"/>
      <c r="G23" s="113"/>
      <c r="H23" s="113"/>
      <c r="I23" s="114"/>
      <c r="L23" s="139" t="s">
        <v>78</v>
      </c>
      <c r="M23" s="92">
        <v>832</v>
      </c>
      <c r="N23" s="92" t="s">
        <v>60</v>
      </c>
      <c r="T23" s="140"/>
    </row>
    <row r="24" spans="1:20" ht="12.75">
      <c r="A24" s="121" t="s">
        <v>78</v>
      </c>
      <c r="B24" s="130">
        <f>(((B17-0.6)+(B18-0.6))*30)/2</f>
        <v>199.5</v>
      </c>
      <c r="C24" s="113" t="s">
        <v>60</v>
      </c>
      <c r="D24" s="112"/>
      <c r="E24" s="113"/>
      <c r="F24" s="113"/>
      <c r="G24" s="113"/>
      <c r="H24" s="113"/>
      <c r="I24" s="114"/>
      <c r="L24" s="232" t="s">
        <v>84</v>
      </c>
      <c r="M24" s="233"/>
      <c r="N24" s="233"/>
      <c r="O24" s="233"/>
      <c r="P24" s="233"/>
      <c r="Q24" s="233"/>
      <c r="R24" s="233"/>
      <c r="S24" s="233"/>
      <c r="T24" s="234"/>
    </row>
    <row r="25" spans="1:20" ht="12.75">
      <c r="A25" s="121"/>
      <c r="B25" s="130">
        <f>(B18-0.6)*120</f>
        <v>768</v>
      </c>
      <c r="C25" s="113" t="s">
        <v>60</v>
      </c>
      <c r="D25" s="112"/>
      <c r="E25" s="113"/>
      <c r="F25" s="113"/>
      <c r="G25" s="113"/>
      <c r="H25" s="113"/>
      <c r="I25" s="114"/>
      <c r="L25" s="139" t="s">
        <v>76</v>
      </c>
      <c r="M25" s="92">
        <v>212</v>
      </c>
      <c r="N25" s="92" t="s">
        <v>75</v>
      </c>
      <c r="T25" s="140"/>
    </row>
    <row r="26" spans="1:20" ht="12.75">
      <c r="A26" s="121" t="s">
        <v>122</v>
      </c>
      <c r="B26" s="130">
        <f>SUM(B24:B25)</f>
        <v>967.5</v>
      </c>
      <c r="C26" s="113" t="s">
        <v>60</v>
      </c>
      <c r="D26" s="112"/>
      <c r="E26" s="113"/>
      <c r="F26" s="113"/>
      <c r="G26" s="113"/>
      <c r="H26" s="113"/>
      <c r="I26" s="114"/>
      <c r="L26" s="139" t="s">
        <v>77</v>
      </c>
      <c r="M26" s="92">
        <v>200</v>
      </c>
      <c r="N26" s="92" t="s">
        <v>75</v>
      </c>
      <c r="T26" s="140"/>
    </row>
    <row r="27" spans="1:20" ht="12.75">
      <c r="A27" s="121"/>
      <c r="B27" s="130"/>
      <c r="C27" s="113"/>
      <c r="D27" s="112"/>
      <c r="E27" s="113"/>
      <c r="F27" s="113"/>
      <c r="G27" s="113"/>
      <c r="H27" s="113"/>
      <c r="I27" s="114"/>
      <c r="L27" s="139" t="s">
        <v>78</v>
      </c>
      <c r="M27" s="92">
        <v>600</v>
      </c>
      <c r="N27" s="92" t="s">
        <v>60</v>
      </c>
      <c r="T27" s="140"/>
    </row>
    <row r="28" spans="1:20" ht="12.75">
      <c r="A28" s="232" t="s">
        <v>82</v>
      </c>
      <c r="B28" s="233"/>
      <c r="C28" s="233"/>
      <c r="D28" s="233"/>
      <c r="E28" s="233"/>
      <c r="F28" s="233"/>
      <c r="G28" s="233"/>
      <c r="H28" s="233"/>
      <c r="I28" s="234"/>
      <c r="L28" s="232" t="s">
        <v>89</v>
      </c>
      <c r="M28" s="233"/>
      <c r="N28" s="233"/>
      <c r="O28" s="233"/>
      <c r="P28" s="233"/>
      <c r="Q28" s="233"/>
      <c r="R28" s="233"/>
      <c r="S28" s="233"/>
      <c r="T28" s="234"/>
    </row>
    <row r="29" spans="1:20" ht="12.75">
      <c r="A29" s="121" t="s">
        <v>73</v>
      </c>
      <c r="B29" s="130">
        <v>7</v>
      </c>
      <c r="C29" s="113" t="s">
        <v>75</v>
      </c>
      <c r="D29" s="112"/>
      <c r="E29" s="113"/>
      <c r="F29" s="113"/>
      <c r="G29" s="113"/>
      <c r="H29" s="113"/>
      <c r="I29" s="114"/>
      <c r="L29" s="139" t="s">
        <v>76</v>
      </c>
      <c r="M29" s="7">
        <v>432.4</v>
      </c>
      <c r="N29" s="7" t="s">
        <v>75</v>
      </c>
      <c r="T29" s="140"/>
    </row>
    <row r="30" spans="1:20" ht="12.75">
      <c r="A30" s="121" t="s">
        <v>74</v>
      </c>
      <c r="B30" s="130">
        <v>60</v>
      </c>
      <c r="C30" s="113" t="s">
        <v>75</v>
      </c>
      <c r="D30" s="112"/>
      <c r="E30" s="113"/>
      <c r="F30" s="113"/>
      <c r="G30" s="113"/>
      <c r="H30" s="113"/>
      <c r="I30" s="114"/>
      <c r="L30" s="139" t="s">
        <v>77</v>
      </c>
      <c r="M30" s="7">
        <v>400</v>
      </c>
      <c r="N30" s="7" t="s">
        <v>75</v>
      </c>
      <c r="T30" s="140"/>
    </row>
    <row r="31" spans="1:20" ht="12.75">
      <c r="A31" s="121" t="s">
        <v>85</v>
      </c>
      <c r="B31" s="130">
        <v>3</v>
      </c>
      <c r="C31" s="113" t="s">
        <v>87</v>
      </c>
      <c r="D31" s="112"/>
      <c r="E31" s="113"/>
      <c r="F31" s="113"/>
      <c r="G31" s="113"/>
      <c r="H31" s="113"/>
      <c r="I31" s="114"/>
      <c r="L31" s="139" t="s">
        <v>78</v>
      </c>
      <c r="M31" s="7">
        <v>1080</v>
      </c>
      <c r="N31" s="7" t="s">
        <v>60</v>
      </c>
      <c r="T31" s="140"/>
    </row>
    <row r="32" spans="1:20" ht="12.75">
      <c r="A32" s="121"/>
      <c r="B32" s="130"/>
      <c r="C32" s="113"/>
      <c r="D32" s="112"/>
      <c r="E32" s="113"/>
      <c r="F32" s="113"/>
      <c r="G32" s="113"/>
      <c r="H32" s="113"/>
      <c r="I32" s="114"/>
      <c r="L32" s="232" t="s">
        <v>90</v>
      </c>
      <c r="M32" s="233"/>
      <c r="N32" s="233"/>
      <c r="O32" s="233"/>
      <c r="P32" s="233"/>
      <c r="Q32" s="233"/>
      <c r="R32" s="233"/>
      <c r="S32" s="233"/>
      <c r="T32" s="234"/>
    </row>
    <row r="33" spans="1:20" ht="12.75">
      <c r="A33" s="121" t="s">
        <v>76</v>
      </c>
      <c r="B33" s="130">
        <f>(B30*2)+(B31*(B29-0.6))</f>
        <v>139.2</v>
      </c>
      <c r="C33" s="113" t="s">
        <v>75</v>
      </c>
      <c r="D33" s="112"/>
      <c r="E33" s="113"/>
      <c r="F33" s="113"/>
      <c r="G33" s="113"/>
      <c r="H33" s="113"/>
      <c r="I33" s="114"/>
      <c r="L33" s="139" t="s">
        <v>76</v>
      </c>
      <c r="M33" s="7">
        <v>338.4</v>
      </c>
      <c r="N33" s="7" t="s">
        <v>75</v>
      </c>
      <c r="T33" s="140"/>
    </row>
    <row r="34" spans="1:20" ht="12.75">
      <c r="A34" s="121" t="s">
        <v>77</v>
      </c>
      <c r="B34" s="130">
        <f>B30*2</f>
        <v>120</v>
      </c>
      <c r="C34" s="113" t="s">
        <v>75</v>
      </c>
      <c r="D34" s="112"/>
      <c r="E34" s="113"/>
      <c r="F34" s="113"/>
      <c r="G34" s="113"/>
      <c r="H34" s="113"/>
      <c r="I34" s="114"/>
      <c r="L34" s="139" t="s">
        <v>77</v>
      </c>
      <c r="M34" s="7">
        <v>300</v>
      </c>
      <c r="N34" s="7" t="s">
        <v>75</v>
      </c>
      <c r="T34" s="140"/>
    </row>
    <row r="35" spans="1:20" ht="12.75">
      <c r="A35" s="121" t="s">
        <v>78</v>
      </c>
      <c r="B35" s="130">
        <f>(B29-0.6)*B30</f>
        <v>384</v>
      </c>
      <c r="C35" s="113" t="s">
        <v>60</v>
      </c>
      <c r="D35" s="112"/>
      <c r="E35" s="113"/>
      <c r="F35" s="113"/>
      <c r="G35" s="113"/>
      <c r="H35" s="113"/>
      <c r="I35" s="114"/>
      <c r="L35" s="139" t="s">
        <v>78</v>
      </c>
      <c r="M35" s="7">
        <v>960</v>
      </c>
      <c r="N35" s="7" t="s">
        <v>60</v>
      </c>
      <c r="T35" s="140"/>
    </row>
    <row r="36" spans="1:20" ht="12.75">
      <c r="A36" s="121"/>
      <c r="B36" s="130"/>
      <c r="C36" s="113"/>
      <c r="D36" s="112"/>
      <c r="E36" s="113"/>
      <c r="F36" s="113"/>
      <c r="G36" s="113"/>
      <c r="H36" s="113"/>
      <c r="I36" s="114"/>
      <c r="L36" s="232" t="s">
        <v>93</v>
      </c>
      <c r="M36" s="233"/>
      <c r="N36" s="233"/>
      <c r="O36" s="233"/>
      <c r="P36" s="233"/>
      <c r="Q36" s="233"/>
      <c r="R36" s="233"/>
      <c r="S36" s="233"/>
      <c r="T36" s="234"/>
    </row>
    <row r="37" spans="1:20" ht="12.75">
      <c r="A37" s="232" t="s">
        <v>83</v>
      </c>
      <c r="B37" s="233"/>
      <c r="C37" s="233"/>
      <c r="D37" s="233"/>
      <c r="E37" s="233"/>
      <c r="F37" s="233"/>
      <c r="G37" s="233"/>
      <c r="H37" s="233"/>
      <c r="I37" s="234"/>
      <c r="L37" s="139" t="s">
        <v>76</v>
      </c>
      <c r="M37" s="7">
        <v>82.8</v>
      </c>
      <c r="N37" s="7" t="s">
        <v>75</v>
      </c>
      <c r="T37" s="140"/>
    </row>
    <row r="38" spans="1:20" ht="12.75">
      <c r="A38" s="121" t="s">
        <v>73</v>
      </c>
      <c r="B38" s="130">
        <v>7</v>
      </c>
      <c r="C38" s="113" t="s">
        <v>75</v>
      </c>
      <c r="D38" s="112"/>
      <c r="E38" s="113"/>
      <c r="F38" s="113"/>
      <c r="G38" s="113"/>
      <c r="H38" s="113"/>
      <c r="I38" s="114"/>
      <c r="L38" s="139" t="s">
        <v>77</v>
      </c>
      <c r="M38" s="7">
        <v>100</v>
      </c>
      <c r="N38" s="7" t="s">
        <v>75</v>
      </c>
      <c r="T38" s="140"/>
    </row>
    <row r="39" spans="1:20" ht="12.75">
      <c r="A39" s="121" t="s">
        <v>74</v>
      </c>
      <c r="B39" s="130">
        <v>130</v>
      </c>
      <c r="C39" s="113" t="s">
        <v>75</v>
      </c>
      <c r="D39" s="112"/>
      <c r="E39" s="113"/>
      <c r="F39" s="113"/>
      <c r="G39" s="113"/>
      <c r="H39" s="113"/>
      <c r="I39" s="114"/>
      <c r="L39" s="139" t="s">
        <v>78</v>
      </c>
      <c r="M39" s="7">
        <v>320</v>
      </c>
      <c r="N39" s="7" t="s">
        <v>60</v>
      </c>
      <c r="T39" s="140"/>
    </row>
    <row r="40" spans="1:20" ht="12.75">
      <c r="A40" s="121" t="s">
        <v>85</v>
      </c>
      <c r="B40" s="130">
        <v>5</v>
      </c>
      <c r="C40" s="113" t="s">
        <v>87</v>
      </c>
      <c r="D40" s="112"/>
      <c r="E40" s="113"/>
      <c r="F40" s="113"/>
      <c r="G40" s="113"/>
      <c r="H40" s="113"/>
      <c r="I40" s="114"/>
      <c r="L40" s="232" t="s">
        <v>94</v>
      </c>
      <c r="M40" s="233"/>
      <c r="N40" s="233"/>
      <c r="O40" s="233"/>
      <c r="P40" s="233"/>
      <c r="Q40" s="233"/>
      <c r="R40" s="233"/>
      <c r="S40" s="233"/>
      <c r="T40" s="234"/>
    </row>
    <row r="41" spans="1:20" ht="12.75">
      <c r="A41" s="121"/>
      <c r="B41" s="130"/>
      <c r="C41" s="113"/>
      <c r="D41" s="112"/>
      <c r="E41" s="113"/>
      <c r="F41" s="113"/>
      <c r="G41" s="113"/>
      <c r="H41" s="113"/>
      <c r="I41" s="114"/>
      <c r="L41" s="139" t="s">
        <v>76</v>
      </c>
      <c r="M41" s="7">
        <v>438.4</v>
      </c>
      <c r="N41" s="7" t="s">
        <v>75</v>
      </c>
      <c r="T41" s="140"/>
    </row>
    <row r="42" spans="1:20" ht="12.75">
      <c r="A42" s="121" t="s">
        <v>76</v>
      </c>
      <c r="B42" s="130">
        <f>(B39*2)+(B40*(B38-0.6))</f>
        <v>292</v>
      </c>
      <c r="C42" s="113" t="s">
        <v>75</v>
      </c>
      <c r="D42" s="112"/>
      <c r="E42" s="113"/>
      <c r="F42" s="113"/>
      <c r="G42" s="113"/>
      <c r="H42" s="113"/>
      <c r="I42" s="114"/>
      <c r="L42" s="139" t="s">
        <v>77</v>
      </c>
      <c r="M42" s="7">
        <v>400</v>
      </c>
      <c r="N42" s="7" t="s">
        <v>75</v>
      </c>
      <c r="T42" s="140"/>
    </row>
    <row r="43" spans="1:20" ht="12.75">
      <c r="A43" s="121" t="s">
        <v>77</v>
      </c>
      <c r="B43" s="130">
        <f>B39*2</f>
        <v>260</v>
      </c>
      <c r="C43" s="113" t="s">
        <v>75</v>
      </c>
      <c r="D43" s="112"/>
      <c r="E43" s="113"/>
      <c r="F43" s="113"/>
      <c r="G43" s="113"/>
      <c r="H43" s="113"/>
      <c r="I43" s="114"/>
      <c r="L43" s="139" t="s">
        <v>78</v>
      </c>
      <c r="M43" s="7">
        <v>1280</v>
      </c>
      <c r="N43" s="7" t="s">
        <v>60</v>
      </c>
      <c r="T43" s="140"/>
    </row>
    <row r="44" spans="1:20" ht="12.75">
      <c r="A44" s="121" t="s">
        <v>78</v>
      </c>
      <c r="B44" s="130">
        <f>(B38-0.6)*B39</f>
        <v>832</v>
      </c>
      <c r="C44" s="113" t="s">
        <v>60</v>
      </c>
      <c r="D44" s="112"/>
      <c r="E44" s="113"/>
      <c r="F44" s="113"/>
      <c r="G44" s="113"/>
      <c r="H44" s="113"/>
      <c r="I44" s="114"/>
      <c r="L44" s="232" t="s">
        <v>96</v>
      </c>
      <c r="M44" s="233"/>
      <c r="N44" s="233"/>
      <c r="O44" s="233"/>
      <c r="P44" s="233"/>
      <c r="Q44" s="233"/>
      <c r="R44" s="233"/>
      <c r="S44" s="233"/>
      <c r="T44" s="234"/>
    </row>
    <row r="45" spans="1:20" ht="12.75">
      <c r="A45" s="121"/>
      <c r="B45" s="130"/>
      <c r="C45" s="113"/>
      <c r="D45" s="112"/>
      <c r="E45" s="113"/>
      <c r="F45" s="113"/>
      <c r="G45" s="113"/>
      <c r="H45" s="113"/>
      <c r="I45" s="114"/>
      <c r="L45" s="139" t="s">
        <v>76</v>
      </c>
      <c r="M45" s="7">
        <v>308</v>
      </c>
      <c r="N45" s="7" t="s">
        <v>75</v>
      </c>
      <c r="T45" s="140"/>
    </row>
    <row r="46" spans="1:20" ht="12.75">
      <c r="A46" s="232" t="s">
        <v>84</v>
      </c>
      <c r="B46" s="233"/>
      <c r="C46" s="233"/>
      <c r="D46" s="233"/>
      <c r="E46" s="233"/>
      <c r="F46" s="233"/>
      <c r="G46" s="233"/>
      <c r="H46" s="233"/>
      <c r="I46" s="234"/>
      <c r="L46" s="139" t="s">
        <v>77</v>
      </c>
      <c r="M46" s="7">
        <v>272</v>
      </c>
      <c r="N46" s="7" t="s">
        <v>75</v>
      </c>
      <c r="T46" s="140"/>
    </row>
    <row r="47" spans="1:20" ht="12.75">
      <c r="A47" s="121" t="s">
        <v>73</v>
      </c>
      <c r="B47" s="130">
        <v>6.6</v>
      </c>
      <c r="C47" s="113" t="s">
        <v>75</v>
      </c>
      <c r="D47" s="112"/>
      <c r="E47" s="113"/>
      <c r="F47" s="113"/>
      <c r="G47" s="113"/>
      <c r="H47" s="113"/>
      <c r="I47" s="114"/>
      <c r="L47" s="139" t="s">
        <v>78</v>
      </c>
      <c r="M47" s="7">
        <v>900</v>
      </c>
      <c r="N47" s="7" t="s">
        <v>60</v>
      </c>
      <c r="T47" s="140"/>
    </row>
    <row r="48" spans="1:20" ht="12.75">
      <c r="A48" s="121" t="s">
        <v>74</v>
      </c>
      <c r="B48" s="130">
        <v>100</v>
      </c>
      <c r="C48" s="113" t="s">
        <v>75</v>
      </c>
      <c r="D48" s="112"/>
      <c r="E48" s="113"/>
      <c r="F48" s="113"/>
      <c r="G48" s="113"/>
      <c r="H48" s="113"/>
      <c r="I48" s="114"/>
      <c r="L48" s="232" t="s">
        <v>99</v>
      </c>
      <c r="M48" s="233"/>
      <c r="N48" s="233"/>
      <c r="O48" s="233"/>
      <c r="P48" s="233"/>
      <c r="Q48" s="233"/>
      <c r="R48" s="233"/>
      <c r="S48" s="233"/>
      <c r="T48" s="234"/>
    </row>
    <row r="49" spans="1:20" ht="12.75">
      <c r="A49" s="121" t="s">
        <v>85</v>
      </c>
      <c r="B49" s="130">
        <v>2</v>
      </c>
      <c r="C49" s="113" t="s">
        <v>88</v>
      </c>
      <c r="D49" s="112"/>
      <c r="E49" s="113"/>
      <c r="F49" s="113"/>
      <c r="G49" s="113"/>
      <c r="H49" s="113"/>
      <c r="I49" s="114"/>
      <c r="L49" s="139" t="s">
        <v>76</v>
      </c>
      <c r="M49" s="7">
        <v>818</v>
      </c>
      <c r="N49" s="7" t="s">
        <v>75</v>
      </c>
      <c r="T49" s="140"/>
    </row>
    <row r="50" spans="1:20" ht="12.75">
      <c r="A50" s="121"/>
      <c r="B50" s="130"/>
      <c r="C50" s="113"/>
      <c r="D50" s="112"/>
      <c r="E50" s="113"/>
      <c r="F50" s="113"/>
      <c r="G50" s="113"/>
      <c r="H50" s="113"/>
      <c r="I50" s="114"/>
      <c r="L50" s="139" t="s">
        <v>77</v>
      </c>
      <c r="M50" s="7">
        <v>740</v>
      </c>
      <c r="N50" s="7" t="s">
        <v>75</v>
      </c>
      <c r="T50" s="140"/>
    </row>
    <row r="51" spans="1:20" ht="12.75">
      <c r="A51" s="121" t="s">
        <v>76</v>
      </c>
      <c r="B51" s="130">
        <f>(B48*2)+(B49*(B47-0.6))</f>
        <v>212</v>
      </c>
      <c r="C51" s="113" t="s">
        <v>75</v>
      </c>
      <c r="D51" s="112"/>
      <c r="E51" s="113"/>
      <c r="F51" s="113"/>
      <c r="G51" s="113"/>
      <c r="H51" s="113"/>
      <c r="I51" s="114"/>
      <c r="L51" s="139" t="s">
        <v>78</v>
      </c>
      <c r="M51" s="7">
        <v>2220</v>
      </c>
      <c r="N51" s="7" t="s">
        <v>60</v>
      </c>
      <c r="T51" s="140"/>
    </row>
    <row r="52" spans="1:20" ht="12.75">
      <c r="A52" s="121" t="s">
        <v>77</v>
      </c>
      <c r="B52" s="130">
        <f>B48*2</f>
        <v>200</v>
      </c>
      <c r="C52" s="113" t="s">
        <v>75</v>
      </c>
      <c r="D52" s="112"/>
      <c r="E52" s="113"/>
      <c r="F52" s="113"/>
      <c r="G52" s="113"/>
      <c r="H52" s="113"/>
      <c r="I52" s="114"/>
      <c r="L52" s="232" t="s">
        <v>100</v>
      </c>
      <c r="M52" s="233"/>
      <c r="N52" s="233"/>
      <c r="O52" s="233"/>
      <c r="P52" s="233"/>
      <c r="Q52" s="233"/>
      <c r="R52" s="233"/>
      <c r="S52" s="233"/>
      <c r="T52" s="234"/>
    </row>
    <row r="53" spans="1:20" ht="12.75">
      <c r="A53" s="121" t="s">
        <v>78</v>
      </c>
      <c r="B53" s="130">
        <f>(B47-0.6)*B48</f>
        <v>600</v>
      </c>
      <c r="C53" s="113" t="s">
        <v>60</v>
      </c>
      <c r="D53" s="112"/>
      <c r="E53" s="113"/>
      <c r="F53" s="113"/>
      <c r="G53" s="113"/>
      <c r="H53" s="113"/>
      <c r="I53" s="114"/>
      <c r="L53" s="139" t="s">
        <v>76</v>
      </c>
      <c r="M53" s="92">
        <v>117</v>
      </c>
      <c r="N53" s="92" t="s">
        <v>75</v>
      </c>
      <c r="T53" s="140"/>
    </row>
    <row r="54" spans="1:20" ht="12.75">
      <c r="A54" s="121"/>
      <c r="B54" s="130"/>
      <c r="C54" s="113"/>
      <c r="D54" s="112"/>
      <c r="E54" s="113"/>
      <c r="F54" s="113"/>
      <c r="G54" s="113"/>
      <c r="H54" s="113"/>
      <c r="I54" s="114"/>
      <c r="L54" s="139" t="s">
        <v>77</v>
      </c>
      <c r="M54" s="92">
        <v>90</v>
      </c>
      <c r="N54" s="92" t="s">
        <v>75</v>
      </c>
      <c r="T54" s="140"/>
    </row>
    <row r="55" spans="1:20" ht="12.75">
      <c r="A55" s="232" t="s">
        <v>89</v>
      </c>
      <c r="B55" s="233"/>
      <c r="C55" s="233"/>
      <c r="D55" s="233"/>
      <c r="E55" s="233"/>
      <c r="F55" s="233"/>
      <c r="G55" s="233"/>
      <c r="H55" s="233"/>
      <c r="I55" s="234"/>
      <c r="L55" s="139" t="s">
        <v>78</v>
      </c>
      <c r="M55" s="92">
        <v>267.34</v>
      </c>
      <c r="N55" s="92" t="s">
        <v>60</v>
      </c>
      <c r="T55" s="140"/>
    </row>
    <row r="56" spans="1:20" ht="12.75">
      <c r="A56" s="121" t="s">
        <v>73</v>
      </c>
      <c r="B56" s="130">
        <v>6</v>
      </c>
      <c r="C56" s="113" t="s">
        <v>75</v>
      </c>
      <c r="D56" s="112"/>
      <c r="E56" s="113"/>
      <c r="F56" s="113"/>
      <c r="G56" s="113"/>
      <c r="H56" s="113"/>
      <c r="I56" s="114"/>
      <c r="L56" s="232" t="s">
        <v>103</v>
      </c>
      <c r="M56" s="233"/>
      <c r="N56" s="233"/>
      <c r="O56" s="233"/>
      <c r="P56" s="233"/>
      <c r="Q56" s="233"/>
      <c r="R56" s="233"/>
      <c r="S56" s="233"/>
      <c r="T56" s="234"/>
    </row>
    <row r="57" spans="1:20" ht="12.75">
      <c r="A57" s="121" t="s">
        <v>74</v>
      </c>
      <c r="B57" s="130">
        <v>200</v>
      </c>
      <c r="C57" s="113" t="s">
        <v>75</v>
      </c>
      <c r="D57" s="112"/>
      <c r="E57" s="113"/>
      <c r="F57" s="113"/>
      <c r="G57" s="113"/>
      <c r="H57" s="113"/>
      <c r="I57" s="114"/>
      <c r="L57" s="139" t="s">
        <v>76</v>
      </c>
      <c r="M57" s="92">
        <v>341.4</v>
      </c>
      <c r="N57" s="92" t="s">
        <v>75</v>
      </c>
      <c r="T57" s="140"/>
    </row>
    <row r="58" spans="1:20" ht="12.75">
      <c r="A58" s="121" t="s">
        <v>85</v>
      </c>
      <c r="B58" s="130">
        <v>6</v>
      </c>
      <c r="C58" s="113" t="s">
        <v>87</v>
      </c>
      <c r="D58" s="112"/>
      <c r="E58" s="113"/>
      <c r="F58" s="113"/>
      <c r="G58" s="113"/>
      <c r="H58" s="113"/>
      <c r="I58" s="114"/>
      <c r="L58" s="139" t="s">
        <v>77</v>
      </c>
      <c r="M58" s="92">
        <v>300</v>
      </c>
      <c r="N58" s="92" t="s">
        <v>75</v>
      </c>
      <c r="T58" s="140"/>
    </row>
    <row r="59" spans="1:20" ht="12.75">
      <c r="A59" s="121"/>
      <c r="B59" s="130"/>
      <c r="C59" s="113"/>
      <c r="D59" s="112"/>
      <c r="E59" s="113"/>
      <c r="F59" s="113"/>
      <c r="G59" s="113"/>
      <c r="H59" s="113"/>
      <c r="I59" s="114"/>
      <c r="L59" s="139" t="s">
        <v>78</v>
      </c>
      <c r="M59" s="92">
        <v>1725</v>
      </c>
      <c r="N59" s="92" t="s">
        <v>60</v>
      </c>
      <c r="T59" s="140"/>
    </row>
    <row r="60" spans="1:20" ht="12.75">
      <c r="A60" s="121" t="s">
        <v>76</v>
      </c>
      <c r="B60" s="130">
        <f>(B57*2)+(B58*(B56-0.6))</f>
        <v>432.4</v>
      </c>
      <c r="C60" s="113" t="s">
        <v>75</v>
      </c>
      <c r="D60" s="112"/>
      <c r="E60" s="113"/>
      <c r="F60" s="113"/>
      <c r="G60" s="113"/>
      <c r="H60" s="113"/>
      <c r="I60" s="114"/>
      <c r="L60" s="232" t="s">
        <v>106</v>
      </c>
      <c r="M60" s="233"/>
      <c r="N60" s="233"/>
      <c r="O60" s="233"/>
      <c r="P60" s="233"/>
      <c r="Q60" s="233"/>
      <c r="R60" s="233"/>
      <c r="S60" s="233"/>
      <c r="T60" s="234"/>
    </row>
    <row r="61" spans="1:20" ht="12.75">
      <c r="A61" s="121" t="s">
        <v>77</v>
      </c>
      <c r="B61" s="130">
        <f>B57*2</f>
        <v>400</v>
      </c>
      <c r="C61" s="113" t="s">
        <v>75</v>
      </c>
      <c r="D61" s="112"/>
      <c r="E61" s="113"/>
      <c r="F61" s="113"/>
      <c r="G61" s="113"/>
      <c r="H61" s="113"/>
      <c r="I61" s="114"/>
      <c r="L61" s="139" t="s">
        <v>76</v>
      </c>
      <c r="M61" s="92">
        <v>136.35</v>
      </c>
      <c r="N61" s="92" t="s">
        <v>75</v>
      </c>
      <c r="T61" s="140"/>
    </row>
    <row r="62" spans="1:20" ht="12.75">
      <c r="A62" s="121" t="s">
        <v>78</v>
      </c>
      <c r="B62" s="130">
        <f>(B56-0.6)*B57</f>
        <v>1080</v>
      </c>
      <c r="C62" s="113" t="s">
        <v>60</v>
      </c>
      <c r="D62" s="112"/>
      <c r="E62" s="113"/>
      <c r="F62" s="113"/>
      <c r="G62" s="113"/>
      <c r="H62" s="113"/>
      <c r="I62" s="114"/>
      <c r="L62" s="139" t="s">
        <v>109</v>
      </c>
      <c r="M62" s="92">
        <v>192.9</v>
      </c>
      <c r="N62" s="92" t="s">
        <v>75</v>
      </c>
      <c r="T62" s="140"/>
    </row>
    <row r="63" spans="1:20" ht="12.75">
      <c r="A63" s="121"/>
      <c r="B63" s="130"/>
      <c r="C63" s="113"/>
      <c r="D63" s="112"/>
      <c r="E63" s="113"/>
      <c r="F63" s="113"/>
      <c r="G63" s="113"/>
      <c r="H63" s="113"/>
      <c r="I63" s="114"/>
      <c r="L63" s="139" t="s">
        <v>78</v>
      </c>
      <c r="M63" s="92">
        <v>1179.7</v>
      </c>
      <c r="N63" s="92" t="s">
        <v>60</v>
      </c>
      <c r="T63" s="140"/>
    </row>
    <row r="64" spans="1:20" ht="12.75">
      <c r="A64" s="232" t="s">
        <v>90</v>
      </c>
      <c r="B64" s="233"/>
      <c r="C64" s="233"/>
      <c r="D64" s="233"/>
      <c r="E64" s="233"/>
      <c r="F64" s="233"/>
      <c r="G64" s="233"/>
      <c r="H64" s="233"/>
      <c r="I64" s="234"/>
      <c r="L64" s="232" t="s">
        <v>112</v>
      </c>
      <c r="M64" s="233"/>
      <c r="N64" s="233"/>
      <c r="O64" s="233"/>
      <c r="P64" s="233"/>
      <c r="Q64" s="233"/>
      <c r="R64" s="233"/>
      <c r="S64" s="233"/>
      <c r="T64" s="234"/>
    </row>
    <row r="65" spans="1:20" ht="12.75">
      <c r="A65" s="121" t="s">
        <v>73</v>
      </c>
      <c r="B65" s="130">
        <v>7</v>
      </c>
      <c r="C65" s="113" t="s">
        <v>75</v>
      </c>
      <c r="D65" s="112"/>
      <c r="E65" s="113"/>
      <c r="F65" s="113"/>
      <c r="G65" s="113"/>
      <c r="H65" s="113"/>
      <c r="I65" s="114"/>
      <c r="L65" s="139" t="s">
        <v>76</v>
      </c>
      <c r="M65" s="92">
        <v>224.24</v>
      </c>
      <c r="N65" s="92" t="s">
        <v>75</v>
      </c>
      <c r="T65" s="140"/>
    </row>
    <row r="66" spans="1:20" ht="12.75">
      <c r="A66" s="121" t="s">
        <v>74</v>
      </c>
      <c r="B66" s="130">
        <v>150</v>
      </c>
      <c r="C66" s="113" t="s">
        <v>75</v>
      </c>
      <c r="D66" s="112"/>
      <c r="E66" s="113"/>
      <c r="F66" s="113"/>
      <c r="G66" s="113"/>
      <c r="H66" s="113"/>
      <c r="I66" s="114"/>
      <c r="L66" s="139" t="s">
        <v>77</v>
      </c>
      <c r="M66" s="92">
        <v>181.8</v>
      </c>
      <c r="N66" s="92" t="s">
        <v>75</v>
      </c>
      <c r="T66" s="140"/>
    </row>
    <row r="67" spans="1:20" ht="12.75">
      <c r="A67" s="121" t="s">
        <v>85</v>
      </c>
      <c r="B67" s="130">
        <v>6</v>
      </c>
      <c r="C67" s="113" t="s">
        <v>87</v>
      </c>
      <c r="D67" s="112"/>
      <c r="E67" s="113"/>
      <c r="F67" s="113"/>
      <c r="G67" s="113"/>
      <c r="H67" s="113"/>
      <c r="I67" s="114"/>
      <c r="L67" s="139" t="s">
        <v>78</v>
      </c>
      <c r="M67" s="92">
        <v>732.44</v>
      </c>
      <c r="N67" s="92" t="s">
        <v>60</v>
      </c>
      <c r="T67" s="140"/>
    </row>
    <row r="68" spans="1:20" ht="12.75">
      <c r="A68" s="121"/>
      <c r="B68" s="130"/>
      <c r="C68" s="113"/>
      <c r="D68" s="112"/>
      <c r="E68" s="113"/>
      <c r="F68" s="113"/>
      <c r="G68" s="113"/>
      <c r="H68" s="113"/>
      <c r="I68" s="114"/>
      <c r="L68" s="232" t="s">
        <v>126</v>
      </c>
      <c r="M68" s="233"/>
      <c r="N68" s="233"/>
      <c r="O68" s="233"/>
      <c r="P68" s="233"/>
      <c r="Q68" s="233"/>
      <c r="R68" s="233"/>
      <c r="S68" s="233"/>
      <c r="T68" s="234"/>
    </row>
    <row r="69" spans="1:20" ht="12.75">
      <c r="A69" s="121" t="s">
        <v>76</v>
      </c>
      <c r="B69" s="130">
        <f>(B66*2)+(B67*(B65-0.6))</f>
        <v>338.4</v>
      </c>
      <c r="C69" s="113" t="s">
        <v>75</v>
      </c>
      <c r="D69" s="112"/>
      <c r="E69" s="113"/>
      <c r="F69" s="113"/>
      <c r="G69" s="113"/>
      <c r="H69" s="113"/>
      <c r="I69" s="114"/>
      <c r="L69" s="139" t="s">
        <v>76</v>
      </c>
      <c r="M69" s="154">
        <v>14</v>
      </c>
      <c r="N69" s="92" t="s">
        <v>75</v>
      </c>
      <c r="T69" s="140"/>
    </row>
    <row r="70" spans="1:20" ht="12.75">
      <c r="A70" s="121" t="s">
        <v>77</v>
      </c>
      <c r="B70" s="130">
        <f>B66*2</f>
        <v>300</v>
      </c>
      <c r="C70" s="113" t="s">
        <v>75</v>
      </c>
      <c r="D70" s="112"/>
      <c r="E70" s="113"/>
      <c r="F70" s="113"/>
      <c r="G70" s="113"/>
      <c r="H70" s="113"/>
      <c r="I70" s="114"/>
      <c r="L70" s="139" t="s">
        <v>77</v>
      </c>
      <c r="M70" s="154">
        <v>0</v>
      </c>
      <c r="N70" s="92" t="s">
        <v>75</v>
      </c>
      <c r="T70" s="140"/>
    </row>
    <row r="71" spans="1:20" ht="13.5" thickBot="1">
      <c r="A71" s="121" t="s">
        <v>78</v>
      </c>
      <c r="B71" s="130">
        <f>(B65-0.6)*B66</f>
        <v>960</v>
      </c>
      <c r="C71" s="113" t="s">
        <v>60</v>
      </c>
      <c r="D71" s="112"/>
      <c r="E71" s="113"/>
      <c r="F71" s="113"/>
      <c r="G71" s="113"/>
      <c r="H71" s="113"/>
      <c r="I71" s="114"/>
      <c r="L71" s="141" t="s">
        <v>78</v>
      </c>
      <c r="M71" s="155">
        <v>393.75</v>
      </c>
      <c r="N71" s="156" t="s">
        <v>60</v>
      </c>
      <c r="O71" s="142"/>
      <c r="P71" s="142"/>
      <c r="Q71" s="142"/>
      <c r="R71" s="142"/>
      <c r="S71" s="142"/>
      <c r="T71" s="143"/>
    </row>
    <row r="72" spans="1:9" ht="12.75">
      <c r="A72" s="121"/>
      <c r="B72" s="130"/>
      <c r="C72" s="113"/>
      <c r="D72" s="112"/>
      <c r="E72" s="113"/>
      <c r="F72" s="113"/>
      <c r="G72" s="113"/>
      <c r="H72" s="113"/>
      <c r="I72" s="114"/>
    </row>
    <row r="73" spans="1:18" ht="12.75">
      <c r="A73" s="232" t="s">
        <v>93</v>
      </c>
      <c r="B73" s="233"/>
      <c r="C73" s="233"/>
      <c r="D73" s="233"/>
      <c r="E73" s="233"/>
      <c r="F73" s="233"/>
      <c r="G73" s="233"/>
      <c r="H73" s="233"/>
      <c r="I73" s="234"/>
      <c r="L73" s="7" t="s">
        <v>128</v>
      </c>
      <c r="O73" s="7" t="s">
        <v>129</v>
      </c>
      <c r="R73" s="7" t="s">
        <v>130</v>
      </c>
    </row>
    <row r="74" spans="1:19" ht="12.75">
      <c r="A74" s="121" t="s">
        <v>73</v>
      </c>
      <c r="B74" s="130">
        <v>7</v>
      </c>
      <c r="C74" s="113" t="s">
        <v>75</v>
      </c>
      <c r="D74" s="112"/>
      <c r="E74" s="113"/>
      <c r="F74" s="113"/>
      <c r="G74" s="113"/>
      <c r="H74" s="113"/>
      <c r="I74" s="114"/>
      <c r="L74" s="7" t="s">
        <v>76</v>
      </c>
      <c r="M74" s="8">
        <f>M9+M13+M17+M21+M25+M53+M57+M61+M65+M69</f>
        <v>2245.09</v>
      </c>
      <c r="O74" s="7" t="s">
        <v>76</v>
      </c>
      <c r="P74" s="8">
        <f>M29+M37+M41+M45</f>
        <v>1261.6</v>
      </c>
      <c r="R74" s="7" t="s">
        <v>76</v>
      </c>
      <c r="S74" s="8">
        <f>M33+M49</f>
        <v>1156.4</v>
      </c>
    </row>
    <row r="75" spans="1:19" ht="12.75">
      <c r="A75" s="121" t="s">
        <v>74</v>
      </c>
      <c r="B75" s="130">
        <v>50</v>
      </c>
      <c r="C75" s="113" t="s">
        <v>75</v>
      </c>
      <c r="D75" s="112"/>
      <c r="E75" s="113"/>
      <c r="F75" s="113"/>
      <c r="G75" s="113"/>
      <c r="H75" s="113"/>
      <c r="I75" s="114"/>
      <c r="L75" s="7" t="s">
        <v>77</v>
      </c>
      <c r="M75" s="8">
        <f>M10+M14+M18+M22+M26+M54+M58+M66+M70</f>
        <v>1851.8</v>
      </c>
      <c r="O75" s="7" t="s">
        <v>77</v>
      </c>
      <c r="P75" s="8">
        <f>M30+M38+M42+M46</f>
        <v>1172</v>
      </c>
      <c r="R75" s="7" t="s">
        <v>77</v>
      </c>
      <c r="S75" s="8">
        <f>M34+M50</f>
        <v>1040</v>
      </c>
    </row>
    <row r="76" spans="1:19" ht="12.75">
      <c r="A76" s="121" t="s">
        <v>85</v>
      </c>
      <c r="B76" s="130">
        <v>2</v>
      </c>
      <c r="C76" s="113" t="s">
        <v>88</v>
      </c>
      <c r="D76" s="112"/>
      <c r="E76" s="113"/>
      <c r="F76" s="113"/>
      <c r="G76" s="113"/>
      <c r="H76" s="113"/>
      <c r="I76" s="114"/>
      <c r="L76" s="7" t="s">
        <v>78</v>
      </c>
      <c r="M76" s="8">
        <f>M11+M15+M19+M23+M27+M55+M59+M63+M67+M71</f>
        <v>8281.73</v>
      </c>
      <c r="O76" s="7" t="s">
        <v>78</v>
      </c>
      <c r="P76" s="8">
        <f>M31+M39+M43+M47</f>
        <v>3580</v>
      </c>
      <c r="R76" s="7" t="s">
        <v>78</v>
      </c>
      <c r="S76" s="8">
        <f>M35+M51</f>
        <v>3180</v>
      </c>
    </row>
    <row r="77" spans="1:14" ht="12.75">
      <c r="A77" s="121"/>
      <c r="B77" s="130"/>
      <c r="C77" s="113"/>
      <c r="D77" s="112"/>
      <c r="E77" s="113"/>
      <c r="F77" s="113"/>
      <c r="G77" s="113"/>
      <c r="H77" s="113"/>
      <c r="I77" s="114"/>
      <c r="L77" s="139" t="s">
        <v>109</v>
      </c>
      <c r="M77" s="8">
        <v>192.9</v>
      </c>
      <c r="N77" s="92"/>
    </row>
    <row r="78" spans="1:9" ht="12.75">
      <c r="A78" s="121" t="s">
        <v>76</v>
      </c>
      <c r="B78" s="130">
        <f>(B75*2)+(B76*(B74-0.6))-30</f>
        <v>82.8</v>
      </c>
      <c r="C78" s="113" t="s">
        <v>75</v>
      </c>
      <c r="D78" s="112"/>
      <c r="E78" s="113"/>
      <c r="F78" s="113"/>
      <c r="G78" s="113"/>
      <c r="H78" s="113"/>
      <c r="I78" s="114"/>
    </row>
    <row r="79" spans="1:9" ht="12.75">
      <c r="A79" s="121" t="s">
        <v>77</v>
      </c>
      <c r="B79" s="130">
        <f>B75*2</f>
        <v>100</v>
      </c>
      <c r="C79" s="113" t="s">
        <v>75</v>
      </c>
      <c r="D79" s="112"/>
      <c r="E79" s="113"/>
      <c r="F79" s="113"/>
      <c r="G79" s="113"/>
      <c r="H79" s="113"/>
      <c r="I79" s="114"/>
    </row>
    <row r="80" spans="1:9" ht="12.75">
      <c r="A80" s="121" t="s">
        <v>78</v>
      </c>
      <c r="B80" s="130">
        <f>(B74-0.6)*B75</f>
        <v>320</v>
      </c>
      <c r="C80" s="113" t="s">
        <v>60</v>
      </c>
      <c r="D80" s="112"/>
      <c r="E80" s="113"/>
      <c r="F80" s="113"/>
      <c r="G80" s="113"/>
      <c r="H80" s="113"/>
      <c r="I80" s="114"/>
    </row>
    <row r="81" spans="1:9" ht="12.75">
      <c r="A81" s="121"/>
      <c r="B81" s="130"/>
      <c r="C81" s="113"/>
      <c r="D81" s="112"/>
      <c r="E81" s="113"/>
      <c r="F81" s="113"/>
      <c r="G81" s="113"/>
      <c r="H81" s="113"/>
      <c r="I81" s="114"/>
    </row>
    <row r="82" spans="1:9" ht="12.75">
      <c r="A82" s="232" t="s">
        <v>94</v>
      </c>
      <c r="B82" s="233"/>
      <c r="C82" s="233"/>
      <c r="D82" s="233"/>
      <c r="E82" s="233"/>
      <c r="F82" s="233"/>
      <c r="G82" s="233"/>
      <c r="H82" s="233"/>
      <c r="I82" s="234"/>
    </row>
    <row r="83" spans="1:9" ht="12.75">
      <c r="A83" s="121" t="s">
        <v>73</v>
      </c>
      <c r="B83" s="130">
        <v>7</v>
      </c>
      <c r="C83" s="113" t="s">
        <v>75</v>
      </c>
      <c r="D83" s="112"/>
      <c r="E83" s="113"/>
      <c r="F83" s="113"/>
      <c r="G83" s="113"/>
      <c r="H83" s="113"/>
      <c r="I83" s="114"/>
    </row>
    <row r="84" spans="1:9" ht="12.75">
      <c r="A84" s="121" t="s">
        <v>74</v>
      </c>
      <c r="B84" s="130">
        <v>200</v>
      </c>
      <c r="C84" s="113" t="s">
        <v>75</v>
      </c>
      <c r="D84" s="112"/>
      <c r="E84" s="113"/>
      <c r="F84" s="113"/>
      <c r="G84" s="113"/>
      <c r="H84" s="113"/>
      <c r="I84" s="114"/>
    </row>
    <row r="85" spans="1:9" ht="12.75">
      <c r="A85" s="121" t="s">
        <v>85</v>
      </c>
      <c r="B85" s="130">
        <v>6</v>
      </c>
      <c r="C85" s="113" t="s">
        <v>95</v>
      </c>
      <c r="D85" s="112"/>
      <c r="E85" s="113"/>
      <c r="F85" s="113"/>
      <c r="G85" s="113"/>
      <c r="H85" s="113"/>
      <c r="I85" s="114"/>
    </row>
    <row r="86" spans="1:9" ht="12.75">
      <c r="A86" s="121"/>
      <c r="B86" s="130"/>
      <c r="C86" s="113"/>
      <c r="D86" s="112"/>
      <c r="E86" s="113"/>
      <c r="F86" s="113"/>
      <c r="G86" s="113"/>
      <c r="H86" s="113"/>
      <c r="I86" s="114"/>
    </row>
    <row r="87" spans="1:9" ht="12.75">
      <c r="A87" s="121" t="s">
        <v>76</v>
      </c>
      <c r="B87" s="130">
        <f>(B84*2)+(B85*(B83-0.6))</f>
        <v>438.4</v>
      </c>
      <c r="C87" s="113" t="s">
        <v>75</v>
      </c>
      <c r="D87" s="112"/>
      <c r="E87" s="113"/>
      <c r="F87" s="113"/>
      <c r="G87" s="113"/>
      <c r="H87" s="113"/>
      <c r="I87" s="114"/>
    </row>
    <row r="88" spans="1:9" ht="12.75">
      <c r="A88" s="121" t="s">
        <v>77</v>
      </c>
      <c r="B88" s="130">
        <f>B84*2</f>
        <v>400</v>
      </c>
      <c r="C88" s="113" t="s">
        <v>75</v>
      </c>
      <c r="D88" s="112"/>
      <c r="E88" s="113"/>
      <c r="F88" s="113"/>
      <c r="G88" s="113"/>
      <c r="H88" s="113"/>
      <c r="I88" s="114"/>
    </row>
    <row r="89" spans="1:9" ht="12.75">
      <c r="A89" s="121" t="s">
        <v>78</v>
      </c>
      <c r="B89" s="130">
        <f>(B83-0.6)*B84</f>
        <v>1280</v>
      </c>
      <c r="C89" s="113" t="s">
        <v>60</v>
      </c>
      <c r="D89" s="112"/>
      <c r="E89" s="113"/>
      <c r="F89" s="113"/>
      <c r="G89" s="113"/>
      <c r="H89" s="113"/>
      <c r="I89" s="114"/>
    </row>
    <row r="90" spans="1:9" ht="12.75">
      <c r="A90" s="121"/>
      <c r="B90" s="130"/>
      <c r="C90" s="113"/>
      <c r="D90" s="112"/>
      <c r="E90" s="113"/>
      <c r="F90" s="113"/>
      <c r="G90" s="113"/>
      <c r="H90" s="113"/>
      <c r="I90" s="114"/>
    </row>
    <row r="91" spans="1:9" ht="12.75">
      <c r="A91" s="232" t="s">
        <v>96</v>
      </c>
      <c r="B91" s="233"/>
      <c r="C91" s="233"/>
      <c r="D91" s="233"/>
      <c r="E91" s="233"/>
      <c r="F91" s="233"/>
      <c r="G91" s="233"/>
      <c r="H91" s="233"/>
      <c r="I91" s="234"/>
    </row>
    <row r="92" spans="1:9" ht="12.75">
      <c r="A92" s="121" t="s">
        <v>73</v>
      </c>
      <c r="B92" s="130">
        <v>6.6</v>
      </c>
      <c r="C92" s="113" t="s">
        <v>75</v>
      </c>
      <c r="D92" s="112"/>
      <c r="E92" s="113"/>
      <c r="F92" s="113"/>
      <c r="G92" s="113"/>
      <c r="H92" s="113"/>
      <c r="I92" s="114"/>
    </row>
    <row r="93" spans="1:9" ht="12.75">
      <c r="A93" s="121" t="s">
        <v>74</v>
      </c>
      <c r="B93" s="130">
        <v>150</v>
      </c>
      <c r="C93" s="113" t="s">
        <v>75</v>
      </c>
      <c r="D93" s="112"/>
      <c r="E93" s="113"/>
      <c r="F93" s="113"/>
      <c r="G93" s="113"/>
      <c r="H93" s="113"/>
      <c r="I93" s="114"/>
    </row>
    <row r="94" spans="1:9" ht="12.75">
      <c r="A94" s="121" t="s">
        <v>85</v>
      </c>
      <c r="B94" s="130" t="s">
        <v>97</v>
      </c>
      <c r="C94" s="113" t="s">
        <v>98</v>
      </c>
      <c r="D94" s="112"/>
      <c r="E94" s="113"/>
      <c r="F94" s="113"/>
      <c r="G94" s="113"/>
      <c r="H94" s="113"/>
      <c r="I94" s="114"/>
    </row>
    <row r="95" spans="1:9" ht="12.75">
      <c r="A95" s="121"/>
      <c r="B95" s="130"/>
      <c r="C95" s="113"/>
      <c r="D95" s="112"/>
      <c r="E95" s="113"/>
      <c r="F95" s="113"/>
      <c r="G95" s="113"/>
      <c r="H95" s="113"/>
      <c r="I95" s="114"/>
    </row>
    <row r="96" spans="1:9" ht="12.75">
      <c r="A96" s="121" t="s">
        <v>76</v>
      </c>
      <c r="B96" s="130">
        <v>308</v>
      </c>
      <c r="C96" s="113" t="s">
        <v>75</v>
      </c>
      <c r="D96" s="112"/>
      <c r="E96" s="113"/>
      <c r="F96" s="113"/>
      <c r="G96" s="113"/>
      <c r="H96" s="113"/>
      <c r="I96" s="114"/>
    </row>
    <row r="97" spans="1:9" ht="12.75">
      <c r="A97" s="121" t="s">
        <v>77</v>
      </c>
      <c r="B97" s="130">
        <v>272</v>
      </c>
      <c r="C97" s="113" t="s">
        <v>75</v>
      </c>
      <c r="D97" s="112"/>
      <c r="E97" s="113"/>
      <c r="F97" s="113"/>
      <c r="G97" s="113"/>
      <c r="H97" s="113"/>
      <c r="I97" s="114"/>
    </row>
    <row r="98" spans="1:9" ht="12.75">
      <c r="A98" s="121" t="s">
        <v>78</v>
      </c>
      <c r="B98" s="130">
        <v>900</v>
      </c>
      <c r="C98" s="113" t="s">
        <v>60</v>
      </c>
      <c r="D98" s="112"/>
      <c r="E98" s="113"/>
      <c r="F98" s="113"/>
      <c r="G98" s="113"/>
      <c r="H98" s="113"/>
      <c r="I98" s="114"/>
    </row>
    <row r="99" spans="1:9" ht="12.75">
      <c r="A99" s="121"/>
      <c r="B99" s="130"/>
      <c r="C99" s="113"/>
      <c r="D99" s="112"/>
      <c r="E99" s="113"/>
      <c r="F99" s="113"/>
      <c r="G99" s="113"/>
      <c r="H99" s="113"/>
      <c r="I99" s="114"/>
    </row>
    <row r="100" spans="1:9" ht="12.75">
      <c r="A100" s="232" t="s">
        <v>99</v>
      </c>
      <c r="B100" s="233"/>
      <c r="C100" s="233"/>
      <c r="D100" s="233"/>
      <c r="E100" s="233"/>
      <c r="F100" s="233"/>
      <c r="G100" s="233"/>
      <c r="H100" s="233"/>
      <c r="I100" s="234"/>
    </row>
    <row r="101" spans="1:9" ht="12.75">
      <c r="A101" s="121" t="s">
        <v>73</v>
      </c>
      <c r="B101" s="130">
        <v>6.6</v>
      </c>
      <c r="C101" s="113" t="s">
        <v>75</v>
      </c>
      <c r="D101" s="112"/>
      <c r="E101" s="113"/>
      <c r="F101" s="113"/>
      <c r="G101" s="113"/>
      <c r="H101" s="113"/>
      <c r="I101" s="114"/>
    </row>
    <row r="102" spans="1:9" ht="12.75">
      <c r="A102" s="121" t="s">
        <v>74</v>
      </c>
      <c r="B102" s="130">
        <v>370</v>
      </c>
      <c r="C102" s="113" t="s">
        <v>75</v>
      </c>
      <c r="D102" s="112"/>
      <c r="E102" s="113"/>
      <c r="F102" s="113"/>
      <c r="G102" s="113"/>
      <c r="H102" s="113"/>
      <c r="I102" s="114"/>
    </row>
    <row r="103" spans="1:9" ht="12.75">
      <c r="A103" s="121" t="s">
        <v>85</v>
      </c>
      <c r="B103" s="130">
        <v>13</v>
      </c>
      <c r="C103" s="113" t="s">
        <v>87</v>
      </c>
      <c r="D103" s="112"/>
      <c r="E103" s="113"/>
      <c r="F103" s="113"/>
      <c r="G103" s="113"/>
      <c r="H103" s="113"/>
      <c r="I103" s="114"/>
    </row>
    <row r="104" spans="1:9" ht="12.75">
      <c r="A104" s="121"/>
      <c r="B104" s="130"/>
      <c r="C104" s="113"/>
      <c r="D104" s="112"/>
      <c r="E104" s="113"/>
      <c r="F104" s="113"/>
      <c r="G104" s="113"/>
      <c r="H104" s="113"/>
      <c r="I104" s="114"/>
    </row>
    <row r="105" spans="1:9" ht="12.75">
      <c r="A105" s="121" t="s">
        <v>76</v>
      </c>
      <c r="B105" s="130">
        <f>(B102*2)+(B103*(B101-0.6))</f>
        <v>818</v>
      </c>
      <c r="C105" s="113" t="s">
        <v>75</v>
      </c>
      <c r="D105" s="112"/>
      <c r="E105" s="113"/>
      <c r="F105" s="113"/>
      <c r="G105" s="113"/>
      <c r="H105" s="113"/>
      <c r="I105" s="114"/>
    </row>
    <row r="106" spans="1:9" ht="12.75">
      <c r="A106" s="121" t="s">
        <v>77</v>
      </c>
      <c r="B106" s="130">
        <f>B102*2</f>
        <v>740</v>
      </c>
      <c r="C106" s="113" t="s">
        <v>75</v>
      </c>
      <c r="D106" s="112"/>
      <c r="E106" s="113"/>
      <c r="F106" s="113"/>
      <c r="G106" s="113"/>
      <c r="H106" s="113"/>
      <c r="I106" s="114"/>
    </row>
    <row r="107" spans="1:9" ht="12.75">
      <c r="A107" s="121" t="s">
        <v>78</v>
      </c>
      <c r="B107" s="130">
        <f>(B101-0.6)*B102</f>
        <v>2220</v>
      </c>
      <c r="C107" s="113" t="s">
        <v>60</v>
      </c>
      <c r="D107" s="112"/>
      <c r="E107" s="113"/>
      <c r="F107" s="113"/>
      <c r="G107" s="113"/>
      <c r="H107" s="113"/>
      <c r="I107" s="114"/>
    </row>
    <row r="108" spans="1:9" ht="12.75">
      <c r="A108" s="121"/>
      <c r="B108" s="130"/>
      <c r="C108" s="113"/>
      <c r="D108" s="112"/>
      <c r="E108" s="113"/>
      <c r="F108" s="113"/>
      <c r="G108" s="113"/>
      <c r="H108" s="113"/>
      <c r="I108" s="114"/>
    </row>
    <row r="109" spans="1:9" ht="12.75">
      <c r="A109" s="232" t="s">
        <v>100</v>
      </c>
      <c r="B109" s="233"/>
      <c r="C109" s="233"/>
      <c r="D109" s="233"/>
      <c r="E109" s="233"/>
      <c r="F109" s="233"/>
      <c r="G109" s="233"/>
      <c r="H109" s="233"/>
      <c r="I109" s="234"/>
    </row>
    <row r="110" spans="1:9" ht="12.75">
      <c r="A110" s="121" t="s">
        <v>73</v>
      </c>
      <c r="B110" s="130">
        <v>7</v>
      </c>
      <c r="C110" s="113" t="s">
        <v>75</v>
      </c>
      <c r="D110" s="112"/>
      <c r="E110" s="113"/>
      <c r="F110" s="113"/>
      <c r="G110" s="113"/>
      <c r="H110" s="113"/>
      <c r="I110" s="114"/>
    </row>
    <row r="111" spans="1:9" ht="12.75">
      <c r="A111" s="121"/>
      <c r="B111" s="130">
        <v>6</v>
      </c>
      <c r="C111" s="113" t="s">
        <v>75</v>
      </c>
      <c r="D111" s="112" t="s">
        <v>101</v>
      </c>
      <c r="E111" s="113"/>
      <c r="F111" s="113"/>
      <c r="G111" s="113"/>
      <c r="H111" s="113"/>
      <c r="I111" s="114"/>
    </row>
    <row r="112" spans="1:9" ht="12.75">
      <c r="A112" s="121" t="s">
        <v>74</v>
      </c>
      <c r="B112" s="130">
        <v>45</v>
      </c>
      <c r="C112" s="113" t="s">
        <v>75</v>
      </c>
      <c r="D112" s="112"/>
      <c r="E112" s="113"/>
      <c r="F112" s="113"/>
      <c r="G112" s="113"/>
      <c r="H112" s="113"/>
      <c r="I112" s="114"/>
    </row>
    <row r="113" spans="1:9" ht="12.75">
      <c r="A113" s="121" t="s">
        <v>85</v>
      </c>
      <c r="B113" s="130">
        <v>4</v>
      </c>
      <c r="C113" s="113" t="s">
        <v>102</v>
      </c>
      <c r="D113" s="112"/>
      <c r="E113" s="113"/>
      <c r="F113" s="113"/>
      <c r="G113" s="113"/>
      <c r="H113" s="113"/>
      <c r="I113" s="114"/>
    </row>
    <row r="114" spans="1:9" ht="12.75">
      <c r="A114" s="121"/>
      <c r="B114" s="130"/>
      <c r="C114" s="113"/>
      <c r="D114" s="112"/>
      <c r="E114" s="113"/>
      <c r="F114" s="113"/>
      <c r="G114" s="113"/>
      <c r="H114" s="113"/>
      <c r="I114" s="114"/>
    </row>
    <row r="115" spans="1:9" ht="12.75">
      <c r="A115" s="121" t="s">
        <v>76</v>
      </c>
      <c r="B115" s="130">
        <v>117</v>
      </c>
      <c r="C115" s="113" t="s">
        <v>75</v>
      </c>
      <c r="D115" s="112"/>
      <c r="E115" s="113"/>
      <c r="F115" s="113"/>
      <c r="G115" s="113"/>
      <c r="H115" s="113"/>
      <c r="I115" s="114"/>
    </row>
    <row r="116" spans="1:9" ht="12.75">
      <c r="A116" s="121" t="s">
        <v>77</v>
      </c>
      <c r="B116" s="130">
        <f>B112*2</f>
        <v>90</v>
      </c>
      <c r="C116" s="113" t="s">
        <v>75</v>
      </c>
      <c r="D116" s="112"/>
      <c r="E116" s="113"/>
      <c r="F116" s="113"/>
      <c r="G116" s="113"/>
      <c r="H116" s="113"/>
      <c r="I116" s="114"/>
    </row>
    <row r="117" spans="1:9" ht="12.75">
      <c r="A117" s="121" t="s">
        <v>78</v>
      </c>
      <c r="B117" s="130">
        <v>267.34</v>
      </c>
      <c r="C117" s="113" t="s">
        <v>60</v>
      </c>
      <c r="D117" s="112"/>
      <c r="E117" s="113"/>
      <c r="F117" s="113"/>
      <c r="G117" s="113"/>
      <c r="H117" s="113"/>
      <c r="I117" s="114"/>
    </row>
    <row r="118" spans="1:9" ht="12.75">
      <c r="A118" s="121"/>
      <c r="B118" s="130"/>
      <c r="C118" s="113"/>
      <c r="D118" s="112"/>
      <c r="E118" s="113"/>
      <c r="F118" s="113"/>
      <c r="G118" s="113"/>
      <c r="H118" s="113"/>
      <c r="I118" s="114"/>
    </row>
    <row r="119" spans="1:9" ht="12.75">
      <c r="A119" s="232" t="s">
        <v>103</v>
      </c>
      <c r="B119" s="233"/>
      <c r="C119" s="233"/>
      <c r="D119" s="233"/>
      <c r="E119" s="233"/>
      <c r="F119" s="233"/>
      <c r="G119" s="233"/>
      <c r="H119" s="233"/>
      <c r="I119" s="234"/>
    </row>
    <row r="120" spans="1:9" ht="12.75">
      <c r="A120" s="121" t="s">
        <v>73</v>
      </c>
      <c r="B120" s="130">
        <v>7.5</v>
      </c>
      <c r="C120" s="113" t="s">
        <v>75</v>
      </c>
      <c r="D120" s="112"/>
      <c r="E120" s="113"/>
      <c r="F120" s="113"/>
      <c r="G120" s="113"/>
      <c r="H120" s="113"/>
      <c r="I120" s="114"/>
    </row>
    <row r="121" spans="1:9" ht="12.75">
      <c r="A121" s="121" t="s">
        <v>74</v>
      </c>
      <c r="B121" s="130">
        <v>250</v>
      </c>
      <c r="C121" s="113" t="s">
        <v>75</v>
      </c>
      <c r="D121" s="112"/>
      <c r="E121" s="113"/>
      <c r="F121" s="113"/>
      <c r="G121" s="113"/>
      <c r="H121" s="113"/>
      <c r="I121" s="114"/>
    </row>
    <row r="122" spans="1:9" ht="12.75">
      <c r="A122" s="121" t="s">
        <v>85</v>
      </c>
      <c r="B122" s="130">
        <v>6</v>
      </c>
      <c r="C122" s="113" t="s">
        <v>86</v>
      </c>
      <c r="D122" s="112"/>
      <c r="E122" s="113"/>
      <c r="F122" s="113"/>
      <c r="G122" s="113"/>
      <c r="H122" s="113"/>
      <c r="I122" s="114"/>
    </row>
    <row r="123" spans="1:9" ht="12.75">
      <c r="A123" s="121"/>
      <c r="B123" s="130"/>
      <c r="C123" s="113"/>
      <c r="D123" s="112"/>
      <c r="E123" s="113"/>
      <c r="F123" s="113"/>
      <c r="G123" s="113"/>
      <c r="H123" s="113"/>
      <c r="I123" s="114"/>
    </row>
    <row r="124" spans="1:9" ht="12.75">
      <c r="A124" s="121" t="s">
        <v>76</v>
      </c>
      <c r="B124" s="153">
        <f>(B121*2)+(B122*(B120-0.6))-200</f>
        <v>341.4</v>
      </c>
      <c r="C124" s="113" t="s">
        <v>75</v>
      </c>
      <c r="D124" s="112" t="s">
        <v>104</v>
      </c>
      <c r="E124" s="113"/>
      <c r="F124" s="113"/>
      <c r="G124" s="113"/>
      <c r="H124" s="113"/>
      <c r="I124" s="114"/>
    </row>
    <row r="125" spans="1:9" ht="12.75">
      <c r="A125" s="121" t="s">
        <v>77</v>
      </c>
      <c r="B125" s="153">
        <f>B121*2-200</f>
        <v>300</v>
      </c>
      <c r="C125" s="113" t="s">
        <v>75</v>
      </c>
      <c r="D125" s="112" t="s">
        <v>105</v>
      </c>
      <c r="E125" s="113"/>
      <c r="F125" s="113"/>
      <c r="G125" s="113"/>
      <c r="H125" s="113"/>
      <c r="I125" s="114"/>
    </row>
    <row r="126" spans="1:9" ht="12.75">
      <c r="A126" s="121" t="s">
        <v>78</v>
      </c>
      <c r="B126" s="130">
        <f>(B120-0.6)*B121</f>
        <v>1725</v>
      </c>
      <c r="C126" s="113" t="s">
        <v>60</v>
      </c>
      <c r="D126" s="112"/>
      <c r="E126" s="113"/>
      <c r="F126" s="113"/>
      <c r="G126" s="113"/>
      <c r="H126" s="113"/>
      <c r="I126" s="114"/>
    </row>
    <row r="127" spans="1:9" ht="12.75">
      <c r="A127" s="121"/>
      <c r="B127" s="130"/>
      <c r="C127" s="113"/>
      <c r="D127" s="112"/>
      <c r="E127" s="113"/>
      <c r="F127" s="113"/>
      <c r="G127" s="113"/>
      <c r="H127" s="113"/>
      <c r="I127" s="114"/>
    </row>
    <row r="128" spans="1:9" ht="12.75">
      <c r="A128" s="232" t="s">
        <v>106</v>
      </c>
      <c r="B128" s="233"/>
      <c r="C128" s="233"/>
      <c r="D128" s="233"/>
      <c r="E128" s="233"/>
      <c r="F128" s="233"/>
      <c r="G128" s="233"/>
      <c r="H128" s="233"/>
      <c r="I128" s="234"/>
    </row>
    <row r="129" spans="1:9" ht="12.75">
      <c r="A129" s="121" t="s">
        <v>73</v>
      </c>
      <c r="B129" s="130">
        <v>7.6</v>
      </c>
      <c r="C129" s="113" t="s">
        <v>75</v>
      </c>
      <c r="D129" s="112"/>
      <c r="E129" s="113"/>
      <c r="F129" s="113"/>
      <c r="G129" s="113"/>
      <c r="H129" s="113"/>
      <c r="I129" s="114"/>
    </row>
    <row r="130" spans="1:9" ht="12.75">
      <c r="A130" s="121" t="s">
        <v>74</v>
      </c>
      <c r="B130" s="130">
        <v>160</v>
      </c>
      <c r="C130" s="113" t="s">
        <v>75</v>
      </c>
      <c r="D130" s="112"/>
      <c r="E130" s="113"/>
      <c r="F130" s="113"/>
      <c r="G130" s="113"/>
      <c r="H130" s="113"/>
      <c r="I130" s="114"/>
    </row>
    <row r="131" spans="1:9" ht="12.75">
      <c r="A131" s="121" t="s">
        <v>85</v>
      </c>
      <c r="B131" s="130">
        <v>6</v>
      </c>
      <c r="C131" s="113" t="s">
        <v>95</v>
      </c>
      <c r="D131" s="112"/>
      <c r="E131" s="113"/>
      <c r="F131" s="113"/>
      <c r="G131" s="113"/>
      <c r="H131" s="113"/>
      <c r="I131" s="114"/>
    </row>
    <row r="132" spans="1:9" ht="12.75">
      <c r="A132" s="121"/>
      <c r="B132" s="130"/>
      <c r="C132" s="113"/>
      <c r="D132" s="112"/>
      <c r="E132" s="113"/>
      <c r="F132" s="113"/>
      <c r="G132" s="113"/>
      <c r="H132" s="113"/>
      <c r="I132" s="114"/>
    </row>
    <row r="133" spans="1:9" ht="12.75">
      <c r="A133" s="121" t="s">
        <v>76</v>
      </c>
      <c r="B133" s="130">
        <v>136.35</v>
      </c>
      <c r="C133" s="113" t="s">
        <v>75</v>
      </c>
      <c r="D133" s="112" t="s">
        <v>107</v>
      </c>
      <c r="E133" s="113"/>
      <c r="F133" s="113"/>
      <c r="G133" s="113"/>
      <c r="H133" s="113"/>
      <c r="I133" s="114"/>
    </row>
    <row r="134" spans="1:9" ht="12.75">
      <c r="A134" s="121" t="s">
        <v>109</v>
      </c>
      <c r="B134" s="130">
        <v>192.9</v>
      </c>
      <c r="C134" s="113" t="s">
        <v>75</v>
      </c>
      <c r="D134" s="112" t="s">
        <v>108</v>
      </c>
      <c r="E134" s="113"/>
      <c r="F134" s="113"/>
      <c r="G134" s="113"/>
      <c r="H134" s="113"/>
      <c r="I134" s="114"/>
    </row>
    <row r="135" spans="1:9" ht="12.75">
      <c r="A135" s="121" t="s">
        <v>78</v>
      </c>
      <c r="B135" s="130">
        <v>1179.7</v>
      </c>
      <c r="C135" s="113" t="s">
        <v>60</v>
      </c>
      <c r="D135" s="112"/>
      <c r="E135" s="113"/>
      <c r="F135" s="113"/>
      <c r="G135" s="113"/>
      <c r="H135" s="113"/>
      <c r="I135" s="114"/>
    </row>
    <row r="136" spans="1:9" ht="12.75">
      <c r="A136" s="121"/>
      <c r="B136" s="130"/>
      <c r="C136" s="113"/>
      <c r="D136" s="112"/>
      <c r="E136" s="113"/>
      <c r="F136" s="113"/>
      <c r="G136" s="113"/>
      <c r="H136" s="113"/>
      <c r="I136" s="114"/>
    </row>
    <row r="137" spans="1:9" ht="12.75">
      <c r="A137" s="232" t="s">
        <v>112</v>
      </c>
      <c r="B137" s="233"/>
      <c r="C137" s="233"/>
      <c r="D137" s="233"/>
      <c r="E137" s="233"/>
      <c r="F137" s="233"/>
      <c r="G137" s="233"/>
      <c r="H137" s="233"/>
      <c r="I137" s="234"/>
    </row>
    <row r="138" spans="1:9" ht="12.75">
      <c r="A138" s="121" t="s">
        <v>73</v>
      </c>
      <c r="B138" s="130">
        <v>7.7</v>
      </c>
      <c r="C138" s="113" t="s">
        <v>75</v>
      </c>
      <c r="D138" s="112"/>
      <c r="E138" s="113"/>
      <c r="F138" s="113"/>
      <c r="G138" s="113"/>
      <c r="H138" s="113"/>
      <c r="I138" s="114"/>
    </row>
    <row r="139" spans="1:9" ht="12.75">
      <c r="A139" s="121" t="s">
        <v>74</v>
      </c>
      <c r="B139" s="130">
        <v>96</v>
      </c>
      <c r="C139" s="113" t="s">
        <v>75</v>
      </c>
      <c r="D139" s="112"/>
      <c r="E139" s="113"/>
      <c r="F139" s="113"/>
      <c r="G139" s="113"/>
      <c r="H139" s="113"/>
      <c r="I139" s="114"/>
    </row>
    <row r="140" spans="1:9" ht="12.75">
      <c r="A140" s="121" t="s">
        <v>85</v>
      </c>
      <c r="B140" s="130">
        <v>6</v>
      </c>
      <c r="C140" s="113" t="s">
        <v>113</v>
      </c>
      <c r="D140" s="112"/>
      <c r="E140" s="113"/>
      <c r="F140" s="113"/>
      <c r="G140" s="113"/>
      <c r="H140" s="113"/>
      <c r="I140" s="114"/>
    </row>
    <row r="141" spans="1:9" ht="12.75">
      <c r="A141" s="121"/>
      <c r="B141" s="130"/>
      <c r="C141" s="113"/>
      <c r="D141" s="112"/>
      <c r="E141" s="113"/>
      <c r="F141" s="113"/>
      <c r="G141" s="113"/>
      <c r="H141" s="113"/>
      <c r="I141" s="114"/>
    </row>
    <row r="142" spans="1:9" ht="12.75">
      <c r="A142" s="121" t="s">
        <v>76</v>
      </c>
      <c r="B142" s="130">
        <v>224.24</v>
      </c>
      <c r="C142" s="113" t="s">
        <v>75</v>
      </c>
      <c r="D142" s="112"/>
      <c r="E142" s="113"/>
      <c r="F142" s="113"/>
      <c r="G142" s="113"/>
      <c r="H142" s="113"/>
      <c r="I142" s="114"/>
    </row>
    <row r="143" spans="1:9" ht="12.75">
      <c r="A143" s="121" t="s">
        <v>77</v>
      </c>
      <c r="B143" s="130">
        <v>181.8</v>
      </c>
      <c r="C143" s="113" t="s">
        <v>75</v>
      </c>
      <c r="D143" s="112"/>
      <c r="E143" s="113"/>
      <c r="F143" s="113"/>
      <c r="G143" s="113"/>
      <c r="H143" s="113"/>
      <c r="I143" s="114"/>
    </row>
    <row r="144" spans="1:9" ht="12.75">
      <c r="A144" s="121" t="s">
        <v>78</v>
      </c>
      <c r="B144" s="130">
        <v>732.44</v>
      </c>
      <c r="C144" s="113" t="s">
        <v>60</v>
      </c>
      <c r="D144" s="112"/>
      <c r="E144" s="113"/>
      <c r="F144" s="113"/>
      <c r="G144" s="113"/>
      <c r="H144" s="113"/>
      <c r="I144" s="114"/>
    </row>
    <row r="145" spans="1:9" ht="12.75">
      <c r="A145" s="121"/>
      <c r="B145" s="130"/>
      <c r="C145" s="113"/>
      <c r="D145" s="112"/>
      <c r="E145" s="113"/>
      <c r="F145" s="113"/>
      <c r="G145" s="113"/>
      <c r="H145" s="113"/>
      <c r="I145" s="114"/>
    </row>
    <row r="146" spans="1:9" ht="12.75">
      <c r="A146" s="232" t="s">
        <v>126</v>
      </c>
      <c r="B146" s="233"/>
      <c r="C146" s="233"/>
      <c r="D146" s="233"/>
      <c r="E146" s="233"/>
      <c r="F146" s="233"/>
      <c r="G146" s="233"/>
      <c r="H146" s="233"/>
      <c r="I146" s="234"/>
    </row>
    <row r="147" spans="1:9" ht="12.75">
      <c r="A147" s="121" t="s">
        <v>73</v>
      </c>
      <c r="B147" s="130">
        <v>7</v>
      </c>
      <c r="C147" s="113" t="s">
        <v>75</v>
      </c>
      <c r="D147" s="112"/>
      <c r="E147" s="113"/>
      <c r="F147" s="113"/>
      <c r="G147" s="113"/>
      <c r="H147" s="113"/>
      <c r="I147" s="114"/>
    </row>
    <row r="148" spans="1:9" ht="12.75">
      <c r="A148" s="121" t="s">
        <v>74</v>
      </c>
      <c r="B148" s="130">
        <v>60</v>
      </c>
      <c r="C148" s="113" t="s">
        <v>75</v>
      </c>
      <c r="D148" s="112"/>
      <c r="E148" s="113"/>
      <c r="F148" s="113"/>
      <c r="G148" s="113"/>
      <c r="H148" s="113"/>
      <c r="I148" s="114"/>
    </row>
    <row r="149" spans="1:9" ht="12.75">
      <c r="A149" s="121" t="s">
        <v>85</v>
      </c>
      <c r="B149" s="130">
        <v>2</v>
      </c>
      <c r="C149" s="113" t="s">
        <v>88</v>
      </c>
      <c r="D149" s="112"/>
      <c r="E149" s="113"/>
      <c r="F149" s="113"/>
      <c r="G149" s="113"/>
      <c r="H149" s="113"/>
      <c r="I149" s="114"/>
    </row>
    <row r="150" spans="1:9" ht="12.75">
      <c r="A150" s="121"/>
      <c r="B150" s="130"/>
      <c r="C150" s="113"/>
      <c r="D150" s="112"/>
      <c r="E150" s="113"/>
      <c r="F150" s="113"/>
      <c r="G150" s="113"/>
      <c r="H150" s="113"/>
      <c r="I150" s="114"/>
    </row>
    <row r="151" spans="1:9" ht="12.75">
      <c r="A151" s="121" t="s">
        <v>76</v>
      </c>
      <c r="B151" s="130">
        <v>14</v>
      </c>
      <c r="C151" s="113" t="s">
        <v>75</v>
      </c>
      <c r="D151" s="112"/>
      <c r="E151" s="113"/>
      <c r="F151" s="113"/>
      <c r="G151" s="113"/>
      <c r="H151" s="113"/>
      <c r="I151" s="114"/>
    </row>
    <row r="152" spans="1:9" ht="12.75">
      <c r="A152" s="121" t="s">
        <v>77</v>
      </c>
      <c r="B152" s="130" t="s">
        <v>127</v>
      </c>
      <c r="C152" s="113"/>
      <c r="D152" s="112"/>
      <c r="E152" s="113"/>
      <c r="F152" s="113"/>
      <c r="G152" s="113"/>
      <c r="H152" s="113"/>
      <c r="I152" s="114"/>
    </row>
    <row r="153" spans="1:13" ht="12.75">
      <c r="A153" s="121" t="s">
        <v>78</v>
      </c>
      <c r="B153" s="130">
        <v>393.75</v>
      </c>
      <c r="C153" s="113" t="s">
        <v>60</v>
      </c>
      <c r="D153" s="112"/>
      <c r="E153" s="113"/>
      <c r="F153" s="113"/>
      <c r="G153" s="113"/>
      <c r="H153" s="113"/>
      <c r="I153" s="114"/>
      <c r="M153" s="144"/>
    </row>
    <row r="154" spans="1:13" ht="12.75">
      <c r="A154" s="121"/>
      <c r="B154" s="130"/>
      <c r="C154" s="113"/>
      <c r="D154" s="112"/>
      <c r="E154" s="113"/>
      <c r="F154" s="113"/>
      <c r="G154" s="113"/>
      <c r="H154" s="113"/>
      <c r="I154" s="114"/>
      <c r="M154" s="144"/>
    </row>
    <row r="155" spans="1:13" ht="12.75">
      <c r="A155" s="121"/>
      <c r="B155" s="130"/>
      <c r="C155" s="113"/>
      <c r="D155" s="112"/>
      <c r="E155" s="113"/>
      <c r="F155" s="113"/>
      <c r="G155" s="113"/>
      <c r="H155" s="113"/>
      <c r="I155" s="114"/>
      <c r="M155" s="144"/>
    </row>
    <row r="156" spans="1:13" ht="12.75">
      <c r="A156" s="121"/>
      <c r="B156" s="130"/>
      <c r="C156" s="113"/>
      <c r="D156" s="112"/>
      <c r="E156" s="113"/>
      <c r="F156" s="113"/>
      <c r="G156" s="113"/>
      <c r="H156" s="113"/>
      <c r="I156" s="114"/>
      <c r="M156" s="144"/>
    </row>
    <row r="157" spans="1:9" ht="12.75">
      <c r="A157" s="121"/>
      <c r="B157" s="130"/>
      <c r="C157" s="113"/>
      <c r="D157" s="112"/>
      <c r="E157" s="113"/>
      <c r="F157" s="113"/>
      <c r="G157" s="113"/>
      <c r="H157" s="113"/>
      <c r="I157" s="114"/>
    </row>
    <row r="158" spans="1:9" ht="12.75">
      <c r="A158" s="121"/>
      <c r="B158" s="130"/>
      <c r="C158" s="113"/>
      <c r="D158" s="112"/>
      <c r="E158" s="113"/>
      <c r="F158" s="113"/>
      <c r="G158" s="113"/>
      <c r="H158" s="113"/>
      <c r="I158" s="114"/>
    </row>
    <row r="159" spans="1:13" ht="12.75">
      <c r="A159" s="121"/>
      <c r="B159" s="130"/>
      <c r="C159" s="113"/>
      <c r="D159" s="112"/>
      <c r="E159" s="113"/>
      <c r="F159" s="113"/>
      <c r="G159" s="113"/>
      <c r="H159" s="113"/>
      <c r="I159" s="114"/>
      <c r="M159" s="144"/>
    </row>
    <row r="160" spans="1:13" ht="12.75">
      <c r="A160" s="247" t="s">
        <v>121</v>
      </c>
      <c r="B160" s="248"/>
      <c r="C160" s="248"/>
      <c r="D160" s="112"/>
      <c r="E160" s="113"/>
      <c r="F160" s="113"/>
      <c r="G160" s="113"/>
      <c r="H160" s="113"/>
      <c r="I160" s="114"/>
      <c r="M160" s="144"/>
    </row>
    <row r="161" spans="1:13" ht="12.75">
      <c r="A161" s="132" t="s">
        <v>76</v>
      </c>
      <c r="B161" s="133">
        <f>B12+B22+B33+B42+B51+B60+B69+B78+B87+B96+B105+B115+B124+B133+B142+B151</f>
        <v>4663.09</v>
      </c>
      <c r="C161" s="111" t="s">
        <v>75</v>
      </c>
      <c r="D161" s="112"/>
      <c r="E161" s="113"/>
      <c r="F161" s="113"/>
      <c r="G161" s="113"/>
      <c r="H161" s="113"/>
      <c r="I161" s="114"/>
      <c r="M161" s="144"/>
    </row>
    <row r="162" spans="1:13" ht="12.75">
      <c r="A162" s="132" t="s">
        <v>77</v>
      </c>
      <c r="B162" s="133">
        <f>B13+B23+B34+B43+B52+B61+B70+B79+B88+B97+B106+B116+B125+B143</f>
        <v>4063.8</v>
      </c>
      <c r="C162" s="111" t="s">
        <v>75</v>
      </c>
      <c r="D162" s="112"/>
      <c r="E162" s="113"/>
      <c r="F162" s="113"/>
      <c r="G162" s="113"/>
      <c r="H162" s="113"/>
      <c r="I162" s="114"/>
      <c r="M162" s="144"/>
    </row>
    <row r="163" spans="1:9" ht="12.75">
      <c r="A163" s="132" t="s">
        <v>78</v>
      </c>
      <c r="B163" s="133">
        <f>B14+B26+B35+B44+B53+B62+B71+B80+B89+B98+B107+B117+B126+B135+B144+B153</f>
        <v>15041.730000000001</v>
      </c>
      <c r="C163" s="111" t="s">
        <v>60</v>
      </c>
      <c r="D163" s="112"/>
      <c r="E163" s="113"/>
      <c r="F163" s="113"/>
      <c r="G163" s="113"/>
      <c r="H163" s="113"/>
      <c r="I163" s="114"/>
    </row>
    <row r="164" spans="1:9" ht="12.75">
      <c r="A164" s="132" t="s">
        <v>109</v>
      </c>
      <c r="B164" s="133">
        <f>B134</f>
        <v>192.9</v>
      </c>
      <c r="C164" s="111" t="s">
        <v>75</v>
      </c>
      <c r="D164" s="112"/>
      <c r="E164" s="113"/>
      <c r="F164" s="113"/>
      <c r="G164" s="113"/>
      <c r="H164" s="113"/>
      <c r="I164" s="114"/>
    </row>
    <row r="165" spans="1:9" ht="12.75">
      <c r="A165" s="115"/>
      <c r="B165" s="122"/>
      <c r="C165" s="113"/>
      <c r="D165" s="112"/>
      <c r="E165" s="113"/>
      <c r="F165" s="113"/>
      <c r="G165" s="113"/>
      <c r="H165" s="113"/>
      <c r="I165" s="114"/>
    </row>
    <row r="166" spans="1:14" ht="73.5" customHeight="1">
      <c r="A166" s="115"/>
      <c r="B166" s="244"/>
      <c r="C166" s="244"/>
      <c r="D166" s="244"/>
      <c r="E166" s="110"/>
      <c r="F166" s="224"/>
      <c r="G166" s="224"/>
      <c r="H166" s="224"/>
      <c r="I166" s="114"/>
      <c r="M166" s="92"/>
      <c r="N166" s="92"/>
    </row>
    <row r="167" spans="1:14" ht="17.25">
      <c r="A167" s="115"/>
      <c r="B167" s="245" t="s">
        <v>13</v>
      </c>
      <c r="C167" s="245"/>
      <c r="D167" s="245"/>
      <c r="E167" s="74"/>
      <c r="F167" s="245" t="s">
        <v>36</v>
      </c>
      <c r="G167" s="245"/>
      <c r="H167" s="245"/>
      <c r="I167" s="114"/>
      <c r="M167" s="92"/>
      <c r="N167" s="92"/>
    </row>
    <row r="168" spans="1:10" s="92" customFormat="1" ht="17.25">
      <c r="A168" s="115"/>
      <c r="B168" s="246" t="s">
        <v>37</v>
      </c>
      <c r="C168" s="246"/>
      <c r="D168" s="246"/>
      <c r="E168" s="74"/>
      <c r="F168" s="246" t="s">
        <v>38</v>
      </c>
      <c r="G168" s="246"/>
      <c r="H168" s="246"/>
      <c r="I168" s="114"/>
      <c r="J168" s="11"/>
    </row>
    <row r="169" spans="1:10" s="92" customFormat="1" ht="12.75">
      <c r="A169" s="115"/>
      <c r="B169" s="243" t="s">
        <v>50</v>
      </c>
      <c r="C169" s="243"/>
      <c r="D169" s="243"/>
      <c r="E169" s="111"/>
      <c r="F169" s="243" t="s">
        <v>51</v>
      </c>
      <c r="G169" s="243"/>
      <c r="H169" s="243"/>
      <c r="I169" s="114"/>
      <c r="J169" s="11"/>
    </row>
    <row r="170" spans="1:10" s="92" customFormat="1" ht="13.5" thickBot="1">
      <c r="A170" s="116"/>
      <c r="B170" s="131"/>
      <c r="C170" s="117"/>
      <c r="D170" s="118"/>
      <c r="E170" s="117"/>
      <c r="F170" s="117"/>
      <c r="G170" s="117"/>
      <c r="H170" s="117"/>
      <c r="I170" s="119"/>
      <c r="J170" s="11"/>
    </row>
    <row r="171" spans="1:10" s="92" customFormat="1" ht="12.75">
      <c r="A171" s="24"/>
      <c r="B171" s="122"/>
      <c r="C171" s="113"/>
      <c r="D171" s="112"/>
      <c r="E171" s="113"/>
      <c r="F171" s="113"/>
      <c r="G171" s="113"/>
      <c r="H171" s="113"/>
      <c r="I171" s="113"/>
      <c r="J171" s="11"/>
    </row>
    <row r="172" spans="1:10" s="92" customFormat="1" ht="12.75">
      <c r="A172" s="24"/>
      <c r="B172" s="122"/>
      <c r="C172" s="113"/>
      <c r="D172" s="112"/>
      <c r="E172" s="113"/>
      <c r="F172" s="113"/>
      <c r="G172" s="113"/>
      <c r="H172" s="113"/>
      <c r="I172" s="113"/>
      <c r="J172" s="11"/>
    </row>
    <row r="173" spans="1:10" s="92" customFormat="1" ht="12.75">
      <c r="A173" s="24"/>
      <c r="B173" s="122"/>
      <c r="C173" s="113"/>
      <c r="D173" s="112"/>
      <c r="E173" s="113"/>
      <c r="F173" s="113"/>
      <c r="G173" s="113"/>
      <c r="H173" s="113"/>
      <c r="I173" s="113"/>
      <c r="J173" s="11"/>
    </row>
    <row r="174" spans="1:10" s="92" customFormat="1" ht="12.75">
      <c r="A174" s="24"/>
      <c r="B174" s="122"/>
      <c r="C174" s="113"/>
      <c r="D174" s="112"/>
      <c r="E174" s="113"/>
      <c r="F174" s="113"/>
      <c r="G174" s="113"/>
      <c r="H174" s="113"/>
      <c r="I174" s="113"/>
      <c r="J174" s="11"/>
    </row>
    <row r="175" spans="1:10" s="92" customFormat="1" ht="12.75">
      <c r="A175" s="24"/>
      <c r="B175" s="122"/>
      <c r="C175" s="113"/>
      <c r="D175" s="112"/>
      <c r="E175" s="113"/>
      <c r="F175" s="113"/>
      <c r="G175" s="113"/>
      <c r="H175" s="113"/>
      <c r="I175" s="113"/>
      <c r="J175" s="11"/>
    </row>
    <row r="176" spans="1:10" s="92" customFormat="1" ht="12.75">
      <c r="A176" s="24"/>
      <c r="B176" s="122"/>
      <c r="C176" s="113"/>
      <c r="D176" s="112"/>
      <c r="E176" s="113"/>
      <c r="F176" s="113"/>
      <c r="G176" s="113"/>
      <c r="H176" s="113"/>
      <c r="I176" s="113"/>
      <c r="J176" s="11"/>
    </row>
    <row r="177" spans="1:10" s="92" customFormat="1" ht="12.75">
      <c r="A177" s="24"/>
      <c r="B177" s="122"/>
      <c r="C177" s="113"/>
      <c r="D177" s="112"/>
      <c r="E177" s="113"/>
      <c r="F177" s="113"/>
      <c r="G177" s="113"/>
      <c r="H177" s="113"/>
      <c r="I177" s="113"/>
      <c r="J177" s="11"/>
    </row>
    <row r="178" spans="1:10" s="92" customFormat="1" ht="12.75">
      <c r="A178" s="24"/>
      <c r="B178" s="122"/>
      <c r="C178" s="113"/>
      <c r="D178" s="112"/>
      <c r="E178" s="113"/>
      <c r="F178" s="113"/>
      <c r="G178" s="113"/>
      <c r="H178" s="113"/>
      <c r="I178" s="113"/>
      <c r="J178" s="11"/>
    </row>
    <row r="179" spans="1:10" s="92" customFormat="1" ht="12.75">
      <c r="A179" s="24"/>
      <c r="B179" s="122"/>
      <c r="C179" s="113"/>
      <c r="D179" s="112"/>
      <c r="E179" s="113"/>
      <c r="F179" s="113"/>
      <c r="G179" s="113"/>
      <c r="H179" s="113"/>
      <c r="I179" s="113"/>
      <c r="J179" s="11"/>
    </row>
    <row r="180" spans="1:10" s="92" customFormat="1" ht="12.75">
      <c r="A180" s="24"/>
      <c r="B180" s="122"/>
      <c r="C180" s="113"/>
      <c r="D180" s="112"/>
      <c r="E180" s="113"/>
      <c r="F180" s="113"/>
      <c r="G180" s="113"/>
      <c r="H180" s="113"/>
      <c r="I180" s="113"/>
      <c r="J180" s="11"/>
    </row>
    <row r="181" spans="1:10" s="92" customFormat="1" ht="12.75">
      <c r="A181" s="24"/>
      <c r="B181" s="122"/>
      <c r="C181" s="113"/>
      <c r="D181" s="112"/>
      <c r="E181" s="113"/>
      <c r="F181" s="113"/>
      <c r="G181" s="113"/>
      <c r="H181" s="113"/>
      <c r="I181" s="113"/>
      <c r="J181" s="11"/>
    </row>
    <row r="182" spans="1:10" s="92" customFormat="1" ht="12.75">
      <c r="A182" s="24"/>
      <c r="B182" s="122"/>
      <c r="C182" s="113"/>
      <c r="D182" s="112"/>
      <c r="E182" s="113"/>
      <c r="F182" s="113"/>
      <c r="G182" s="113"/>
      <c r="H182" s="113"/>
      <c r="I182" s="113"/>
      <c r="J182" s="11"/>
    </row>
    <row r="183" spans="1:10" s="92" customFormat="1" ht="30" customHeight="1">
      <c r="A183" s="24"/>
      <c r="B183" s="122"/>
      <c r="C183" s="113"/>
      <c r="D183" s="112"/>
      <c r="E183" s="113"/>
      <c r="F183" s="113"/>
      <c r="G183" s="113"/>
      <c r="H183" s="113"/>
      <c r="I183" s="113"/>
      <c r="J183" s="11"/>
    </row>
    <row r="184" spans="1:10" s="92" customFormat="1" ht="12.75">
      <c r="A184" s="24"/>
      <c r="B184" s="122"/>
      <c r="C184" s="113"/>
      <c r="D184" s="112"/>
      <c r="E184" s="113"/>
      <c r="F184" s="113"/>
      <c r="G184" s="113"/>
      <c r="H184" s="113"/>
      <c r="I184" s="113"/>
      <c r="J184" s="11"/>
    </row>
    <row r="185" spans="1:10" s="92" customFormat="1" ht="12.75">
      <c r="A185" s="24"/>
      <c r="B185" s="122"/>
      <c r="C185" s="113"/>
      <c r="D185" s="112"/>
      <c r="E185" s="113"/>
      <c r="F185" s="113"/>
      <c r="G185" s="113"/>
      <c r="H185" s="113"/>
      <c r="I185" s="113"/>
      <c r="J185" s="11"/>
    </row>
    <row r="186" spans="1:10" s="92" customFormat="1" ht="12.75">
      <c r="A186" s="24"/>
      <c r="B186" s="122"/>
      <c r="C186" s="113"/>
      <c r="D186" s="112"/>
      <c r="E186" s="113"/>
      <c r="F186" s="113"/>
      <c r="G186" s="113"/>
      <c r="H186" s="113"/>
      <c r="I186" s="113"/>
      <c r="J186" s="11"/>
    </row>
    <row r="187" spans="1:10" s="92" customFormat="1" ht="12.75">
      <c r="A187" s="24"/>
      <c r="B187" s="122"/>
      <c r="C187" s="113"/>
      <c r="D187" s="112"/>
      <c r="E187" s="113"/>
      <c r="F187" s="113"/>
      <c r="G187" s="113"/>
      <c r="H187" s="113"/>
      <c r="I187" s="113"/>
      <c r="J187" s="11"/>
    </row>
    <row r="188" spans="1:10" s="92" customFormat="1" ht="12.75">
      <c r="A188" s="24"/>
      <c r="B188" s="122"/>
      <c r="C188" s="113"/>
      <c r="D188" s="112"/>
      <c r="E188" s="113"/>
      <c r="F188" s="113"/>
      <c r="G188" s="113"/>
      <c r="H188" s="113"/>
      <c r="I188" s="113"/>
      <c r="J188" s="11"/>
    </row>
    <row r="189" spans="1:10" s="92" customFormat="1" ht="12.75">
      <c r="A189" s="24"/>
      <c r="B189" s="122"/>
      <c r="C189" s="113"/>
      <c r="D189" s="112"/>
      <c r="E189" s="113"/>
      <c r="F189" s="113"/>
      <c r="G189" s="113"/>
      <c r="H189" s="113"/>
      <c r="I189" s="113"/>
      <c r="J189" s="11"/>
    </row>
    <row r="190" spans="1:10" s="92" customFormat="1" ht="12.75">
      <c r="A190" s="24"/>
      <c r="B190" s="122"/>
      <c r="C190" s="113"/>
      <c r="D190" s="112"/>
      <c r="E190" s="113"/>
      <c r="F190" s="113"/>
      <c r="G190" s="113"/>
      <c r="H190" s="113"/>
      <c r="I190" s="113"/>
      <c r="J190" s="11"/>
    </row>
    <row r="191" spans="1:10" s="92" customFormat="1" ht="27" customHeight="1">
      <c r="A191" s="24"/>
      <c r="B191" s="122"/>
      <c r="C191" s="113"/>
      <c r="D191" s="112"/>
      <c r="E191" s="113"/>
      <c r="F191" s="113"/>
      <c r="G191" s="113"/>
      <c r="H191" s="113"/>
      <c r="I191" s="113"/>
      <c r="J191" s="11"/>
    </row>
    <row r="192" spans="1:10" s="92" customFormat="1" ht="12.75">
      <c r="A192" s="24"/>
      <c r="B192" s="122"/>
      <c r="C192" s="113"/>
      <c r="D192" s="112"/>
      <c r="E192" s="113"/>
      <c r="F192" s="113"/>
      <c r="G192" s="113"/>
      <c r="H192" s="113"/>
      <c r="I192" s="113"/>
      <c r="J192" s="11"/>
    </row>
    <row r="193" spans="1:10" s="92" customFormat="1" ht="12.75">
      <c r="A193" s="24"/>
      <c r="B193" s="122"/>
      <c r="C193" s="113"/>
      <c r="D193" s="112"/>
      <c r="E193" s="113"/>
      <c r="F193" s="113"/>
      <c r="G193" s="113"/>
      <c r="H193" s="113"/>
      <c r="I193" s="113"/>
      <c r="J193" s="11"/>
    </row>
    <row r="194" spans="1:10" s="92" customFormat="1" ht="12.75">
      <c r="A194" s="24"/>
      <c r="B194" s="122"/>
      <c r="C194" s="113"/>
      <c r="D194" s="112"/>
      <c r="E194" s="113"/>
      <c r="F194" s="113"/>
      <c r="G194" s="113"/>
      <c r="H194" s="113"/>
      <c r="I194" s="113"/>
      <c r="J194" s="11"/>
    </row>
    <row r="195" spans="1:10" s="92" customFormat="1" ht="12.75">
      <c r="A195" s="24"/>
      <c r="B195" s="122"/>
      <c r="C195" s="113"/>
      <c r="D195" s="112"/>
      <c r="E195" s="113"/>
      <c r="F195" s="113"/>
      <c r="G195" s="113"/>
      <c r="H195" s="113"/>
      <c r="I195" s="113"/>
      <c r="J195" s="11"/>
    </row>
    <row r="196" spans="1:10" s="92" customFormat="1" ht="12.75">
      <c r="A196" s="24"/>
      <c r="B196" s="122"/>
      <c r="C196" s="113"/>
      <c r="D196" s="112"/>
      <c r="E196" s="113"/>
      <c r="F196" s="113"/>
      <c r="G196" s="113"/>
      <c r="H196" s="113"/>
      <c r="I196" s="113"/>
      <c r="J196" s="11"/>
    </row>
    <row r="197" spans="1:10" s="92" customFormat="1" ht="12.75">
      <c r="A197" s="24"/>
      <c r="B197" s="122"/>
      <c r="C197" s="113"/>
      <c r="D197" s="112"/>
      <c r="E197" s="113"/>
      <c r="F197" s="113"/>
      <c r="G197" s="113"/>
      <c r="H197" s="113"/>
      <c r="I197" s="113"/>
      <c r="J197" s="11"/>
    </row>
    <row r="198" spans="1:10" s="92" customFormat="1" ht="12.75">
      <c r="A198" s="24"/>
      <c r="B198" s="122"/>
      <c r="C198" s="113"/>
      <c r="D198" s="112"/>
      <c r="E198" s="113"/>
      <c r="F198" s="113"/>
      <c r="G198" s="113"/>
      <c r="H198" s="113"/>
      <c r="I198" s="113"/>
      <c r="J198" s="11"/>
    </row>
    <row r="199" spans="1:10" s="92" customFormat="1" ht="33" customHeight="1">
      <c r="A199" s="24"/>
      <c r="B199" s="122"/>
      <c r="C199" s="113"/>
      <c r="D199" s="112"/>
      <c r="E199" s="113"/>
      <c r="F199" s="113"/>
      <c r="G199" s="113"/>
      <c r="H199" s="113"/>
      <c r="I199" s="113"/>
      <c r="J199" s="11"/>
    </row>
    <row r="200" spans="1:10" s="92" customFormat="1" ht="12.75">
      <c r="A200" s="24"/>
      <c r="B200" s="122"/>
      <c r="C200" s="113"/>
      <c r="D200" s="112"/>
      <c r="E200" s="113"/>
      <c r="F200" s="113"/>
      <c r="G200" s="113"/>
      <c r="H200" s="113"/>
      <c r="I200" s="113"/>
      <c r="J200" s="11"/>
    </row>
    <row r="201" spans="1:10" s="92" customFormat="1" ht="12.75">
      <c r="A201" s="24"/>
      <c r="B201" s="122"/>
      <c r="C201" s="113"/>
      <c r="D201" s="112"/>
      <c r="E201" s="113"/>
      <c r="F201" s="113"/>
      <c r="G201" s="113"/>
      <c r="H201" s="113"/>
      <c r="I201" s="113"/>
      <c r="J201" s="11"/>
    </row>
    <row r="202" spans="1:10" s="92" customFormat="1" ht="12.75">
      <c r="A202" s="24"/>
      <c r="B202" s="122"/>
      <c r="C202" s="113"/>
      <c r="D202" s="112"/>
      <c r="E202" s="113"/>
      <c r="F202" s="113"/>
      <c r="G202" s="113"/>
      <c r="H202" s="113"/>
      <c r="I202" s="113"/>
      <c r="J202" s="11"/>
    </row>
    <row r="203" spans="1:10" s="92" customFormat="1" ht="12.75">
      <c r="A203" s="24"/>
      <c r="B203" s="122"/>
      <c r="C203" s="113"/>
      <c r="D203" s="112"/>
      <c r="E203" s="113"/>
      <c r="F203" s="113"/>
      <c r="G203" s="113"/>
      <c r="H203" s="113"/>
      <c r="I203" s="113"/>
      <c r="J203" s="11"/>
    </row>
    <row r="204" spans="1:10" s="92" customFormat="1" ht="12.75">
      <c r="A204" s="24"/>
      <c r="B204" s="122"/>
      <c r="C204" s="113"/>
      <c r="D204" s="112"/>
      <c r="E204" s="113"/>
      <c r="F204" s="113"/>
      <c r="G204" s="113"/>
      <c r="H204" s="113"/>
      <c r="I204" s="113"/>
      <c r="J204" s="11"/>
    </row>
    <row r="205" spans="1:14" s="92" customFormat="1" ht="12.75">
      <c r="A205" s="24"/>
      <c r="B205" s="122"/>
      <c r="C205" s="113"/>
      <c r="D205" s="112"/>
      <c r="E205" s="113"/>
      <c r="F205" s="113"/>
      <c r="G205" s="113"/>
      <c r="H205" s="113"/>
      <c r="I205" s="113"/>
      <c r="J205" s="11"/>
      <c r="M205" s="7"/>
      <c r="N205" s="7"/>
    </row>
    <row r="206" spans="1:14" s="92" customFormat="1" ht="12.75">
      <c r="A206" s="24"/>
      <c r="B206" s="122"/>
      <c r="C206" s="113"/>
      <c r="D206" s="112"/>
      <c r="E206" s="113"/>
      <c r="F206" s="113"/>
      <c r="G206" s="113"/>
      <c r="H206" s="113"/>
      <c r="I206" s="113"/>
      <c r="J206" s="11"/>
      <c r="M206" s="9"/>
      <c r="N206" s="9"/>
    </row>
    <row r="207" spans="1:14" ht="12.75">
      <c r="A207" s="24"/>
      <c r="B207" s="122"/>
      <c r="C207" s="113"/>
      <c r="D207" s="112"/>
      <c r="E207" s="113"/>
      <c r="F207" s="113"/>
      <c r="G207" s="113"/>
      <c r="H207" s="113"/>
      <c r="I207" s="113"/>
      <c r="M207" s="92"/>
      <c r="N207" s="92"/>
    </row>
    <row r="208" spans="1:14" s="9" customFormat="1" ht="63" customHeight="1">
      <c r="A208" s="24"/>
      <c r="B208" s="122"/>
      <c r="C208" s="113"/>
      <c r="D208" s="112"/>
      <c r="E208" s="113"/>
      <c r="F208" s="113"/>
      <c r="G208" s="113"/>
      <c r="H208" s="113"/>
      <c r="I208" s="113"/>
      <c r="J208" s="11"/>
      <c r="M208" s="92"/>
      <c r="N208" s="92"/>
    </row>
    <row r="209" spans="1:10" s="92" customFormat="1" ht="12.75">
      <c r="A209" s="24"/>
      <c r="B209" s="122"/>
      <c r="C209" s="113"/>
      <c r="D209" s="112"/>
      <c r="E209" s="113"/>
      <c r="F209" s="113"/>
      <c r="G209" s="113"/>
      <c r="H209" s="113"/>
      <c r="I209" s="113"/>
      <c r="J209" s="11"/>
    </row>
    <row r="210" spans="1:14" s="92" customFormat="1" ht="12.75">
      <c r="A210" s="24"/>
      <c r="B210" s="122"/>
      <c r="C210" s="113"/>
      <c r="D210" s="112"/>
      <c r="E210" s="113"/>
      <c r="F210" s="113"/>
      <c r="G210" s="113"/>
      <c r="H210" s="113"/>
      <c r="I210" s="113"/>
      <c r="J210" s="11"/>
      <c r="M210" s="7"/>
      <c r="N210" s="7"/>
    </row>
    <row r="211" spans="1:14" s="92" customFormat="1" ht="12.75">
      <c r="A211" s="24"/>
      <c r="B211" s="122"/>
      <c r="C211" s="113"/>
      <c r="D211" s="112"/>
      <c r="E211" s="113"/>
      <c r="F211" s="113"/>
      <c r="G211" s="113"/>
      <c r="H211" s="113"/>
      <c r="I211" s="113"/>
      <c r="J211" s="11"/>
      <c r="M211" s="7"/>
      <c r="N211" s="7"/>
    </row>
    <row r="212" spans="1:9" ht="12.75">
      <c r="A212" s="24"/>
      <c r="B212" s="122"/>
      <c r="C212" s="113"/>
      <c r="D212" s="112"/>
      <c r="E212" s="113"/>
      <c r="F212" s="113"/>
      <c r="G212" s="113"/>
      <c r="H212" s="113"/>
      <c r="I212" s="113"/>
    </row>
    <row r="213" spans="1:9" ht="48.75" customHeight="1">
      <c r="A213" s="24"/>
      <c r="B213" s="122"/>
      <c r="C213" s="113"/>
      <c r="D213" s="112"/>
      <c r="E213" s="113"/>
      <c r="F213" s="113"/>
      <c r="G213" s="113"/>
      <c r="H213" s="113"/>
      <c r="I213" s="113"/>
    </row>
    <row r="214" spans="1:9" ht="12.75">
      <c r="A214" s="24"/>
      <c r="B214" s="122"/>
      <c r="C214" s="113"/>
      <c r="D214" s="112"/>
      <c r="E214" s="113"/>
      <c r="F214" s="113"/>
      <c r="G214" s="113"/>
      <c r="H214" s="113"/>
      <c r="I214" s="113"/>
    </row>
    <row r="215" spans="1:9" ht="12.75">
      <c r="A215" s="24"/>
      <c r="B215" s="122"/>
      <c r="C215" s="113"/>
      <c r="D215" s="112"/>
      <c r="E215" s="113"/>
      <c r="F215" s="113"/>
      <c r="G215" s="113"/>
      <c r="H215" s="113"/>
      <c r="I215" s="113"/>
    </row>
    <row r="216" spans="1:9" ht="12.75">
      <c r="A216" s="24"/>
      <c r="B216" s="122"/>
      <c r="C216" s="113"/>
      <c r="D216" s="112"/>
      <c r="E216" s="113"/>
      <c r="F216" s="113"/>
      <c r="G216" s="113"/>
      <c r="H216" s="113"/>
      <c r="I216" s="113"/>
    </row>
    <row r="217" spans="1:9" ht="12.75">
      <c r="A217" s="24"/>
      <c r="B217" s="122"/>
      <c r="C217" s="113"/>
      <c r="D217" s="112"/>
      <c r="E217" s="113"/>
      <c r="F217" s="113"/>
      <c r="G217" s="113"/>
      <c r="H217" s="113"/>
      <c r="I217" s="113"/>
    </row>
    <row r="218" spans="1:9" ht="12.75">
      <c r="A218" s="24"/>
      <c r="B218" s="122"/>
      <c r="C218" s="113"/>
      <c r="D218" s="112"/>
      <c r="E218" s="113"/>
      <c r="F218" s="113"/>
      <c r="G218" s="113"/>
      <c r="H218" s="113"/>
      <c r="I218" s="113"/>
    </row>
    <row r="219" spans="1:9" ht="12.75">
      <c r="A219" s="24"/>
      <c r="B219" s="122"/>
      <c r="C219" s="113"/>
      <c r="D219" s="112"/>
      <c r="E219" s="113"/>
      <c r="F219" s="113"/>
      <c r="G219" s="113"/>
      <c r="H219" s="113"/>
      <c r="I219" s="113"/>
    </row>
    <row r="220" spans="1:9" ht="12.75">
      <c r="A220" s="24"/>
      <c r="B220" s="122"/>
      <c r="C220" s="113"/>
      <c r="D220" s="112"/>
      <c r="E220" s="113"/>
      <c r="F220" s="113"/>
      <c r="G220" s="113"/>
      <c r="H220" s="113"/>
      <c r="I220" s="113"/>
    </row>
    <row r="221" spans="1:9" ht="12.75">
      <c r="A221" s="24"/>
      <c r="B221" s="122"/>
      <c r="C221" s="113"/>
      <c r="D221" s="112"/>
      <c r="E221" s="113"/>
      <c r="F221" s="113"/>
      <c r="G221" s="113"/>
      <c r="H221" s="113"/>
      <c r="I221" s="113"/>
    </row>
    <row r="222" spans="1:9" ht="12.75">
      <c r="A222" s="24"/>
      <c r="B222" s="122"/>
      <c r="C222" s="113"/>
      <c r="D222" s="112"/>
      <c r="E222" s="113"/>
      <c r="F222" s="113"/>
      <c r="G222" s="113"/>
      <c r="H222" s="113"/>
      <c r="I222" s="113"/>
    </row>
    <row r="223" spans="1:9" ht="12.75">
      <c r="A223" s="24"/>
      <c r="B223" s="122"/>
      <c r="C223" s="113"/>
      <c r="D223" s="112"/>
      <c r="E223" s="113"/>
      <c r="F223" s="113"/>
      <c r="G223" s="113"/>
      <c r="H223" s="113"/>
      <c r="I223" s="113"/>
    </row>
    <row r="224" spans="1:9" ht="12.75">
      <c r="A224" s="24"/>
      <c r="B224" s="122"/>
      <c r="C224" s="113"/>
      <c r="D224" s="112"/>
      <c r="E224" s="113"/>
      <c r="F224" s="113"/>
      <c r="G224" s="113"/>
      <c r="H224" s="113"/>
      <c r="I224" s="113"/>
    </row>
    <row r="225" spans="1:9" ht="12.75">
      <c r="A225" s="24"/>
      <c r="B225" s="122"/>
      <c r="C225" s="113"/>
      <c r="D225" s="112"/>
      <c r="E225" s="113"/>
      <c r="F225" s="113"/>
      <c r="G225" s="113"/>
      <c r="H225" s="113"/>
      <c r="I225" s="113"/>
    </row>
    <row r="226" spans="1:9" ht="12.75">
      <c r="A226" s="24"/>
      <c r="B226" s="122"/>
      <c r="C226" s="113"/>
      <c r="D226" s="112"/>
      <c r="E226" s="113"/>
      <c r="F226" s="113"/>
      <c r="G226" s="113"/>
      <c r="H226" s="113"/>
      <c r="I226" s="113"/>
    </row>
    <row r="227" spans="1:9" ht="37.5" customHeight="1">
      <c r="A227" s="24"/>
      <c r="B227" s="122"/>
      <c r="C227" s="113"/>
      <c r="D227" s="112"/>
      <c r="E227" s="113"/>
      <c r="F227" s="113"/>
      <c r="G227" s="113"/>
      <c r="H227" s="113"/>
      <c r="I227" s="113"/>
    </row>
    <row r="228" spans="1:9" ht="12.75">
      <c r="A228" s="24"/>
      <c r="B228" s="122"/>
      <c r="C228" s="113"/>
      <c r="D228" s="112"/>
      <c r="E228" s="113"/>
      <c r="F228" s="113"/>
      <c r="G228" s="113"/>
      <c r="H228" s="113"/>
      <c r="I228" s="113"/>
    </row>
    <row r="229" spans="1:9" ht="12.75">
      <c r="A229" s="24"/>
      <c r="B229" s="122"/>
      <c r="C229" s="113"/>
      <c r="D229" s="112"/>
      <c r="E229" s="113"/>
      <c r="F229" s="113"/>
      <c r="G229" s="113"/>
      <c r="H229" s="113"/>
      <c r="I229" s="113"/>
    </row>
    <row r="230" spans="1:9" ht="12.75">
      <c r="A230" s="24"/>
      <c r="B230" s="122"/>
      <c r="C230" s="113"/>
      <c r="D230" s="112"/>
      <c r="E230" s="113"/>
      <c r="F230" s="113"/>
      <c r="G230" s="113"/>
      <c r="H230" s="113"/>
      <c r="I230" s="113"/>
    </row>
    <row r="231" spans="1:9" ht="12.75">
      <c r="A231" s="24"/>
      <c r="B231" s="122"/>
      <c r="C231" s="113"/>
      <c r="D231" s="112"/>
      <c r="E231" s="113"/>
      <c r="F231" s="113"/>
      <c r="G231" s="113"/>
      <c r="H231" s="113"/>
      <c r="I231" s="113"/>
    </row>
    <row r="232" spans="1:9" ht="12.75">
      <c r="A232" s="24"/>
      <c r="B232" s="122"/>
      <c r="C232" s="113"/>
      <c r="D232" s="112"/>
      <c r="E232" s="113"/>
      <c r="F232" s="113"/>
      <c r="G232" s="113"/>
      <c r="H232" s="113"/>
      <c r="I232" s="113"/>
    </row>
    <row r="233" spans="1:9" ht="12.75">
      <c r="A233" s="24"/>
      <c r="B233" s="122"/>
      <c r="C233" s="113"/>
      <c r="D233" s="112"/>
      <c r="E233" s="113"/>
      <c r="F233" s="113"/>
      <c r="G233" s="113"/>
      <c r="H233" s="113"/>
      <c r="I233" s="113"/>
    </row>
    <row r="234" spans="1:14" ht="12.75">
      <c r="A234" s="24"/>
      <c r="B234" s="122"/>
      <c r="C234" s="113"/>
      <c r="D234" s="112"/>
      <c r="E234" s="113"/>
      <c r="F234" s="113"/>
      <c r="G234" s="113"/>
      <c r="H234" s="113"/>
      <c r="I234" s="113"/>
      <c r="M234" s="9"/>
      <c r="N234" s="9"/>
    </row>
    <row r="235" spans="1:9" ht="12.75" customHeight="1">
      <c r="A235" s="24"/>
      <c r="B235" s="122"/>
      <c r="C235" s="113"/>
      <c r="D235" s="112"/>
      <c r="E235" s="113"/>
      <c r="F235" s="113"/>
      <c r="G235" s="113"/>
      <c r="H235" s="113"/>
      <c r="I235" s="113"/>
    </row>
    <row r="236" spans="1:14" s="9" customFormat="1" ht="43.5" customHeight="1">
      <c r="A236" s="24"/>
      <c r="B236" s="122"/>
      <c r="C236" s="113"/>
      <c r="D236" s="112"/>
      <c r="E236" s="113"/>
      <c r="F236" s="113"/>
      <c r="G236" s="113"/>
      <c r="H236" s="113"/>
      <c r="I236" s="113"/>
      <c r="J236" s="11"/>
      <c r="M236" s="7"/>
      <c r="N236" s="7"/>
    </row>
    <row r="237" spans="1:9" ht="12.75">
      <c r="A237" s="24"/>
      <c r="B237" s="122"/>
      <c r="C237" s="113"/>
      <c r="D237" s="112"/>
      <c r="E237" s="113"/>
      <c r="F237" s="113"/>
      <c r="G237" s="113"/>
      <c r="H237" s="113"/>
      <c r="I237" s="113"/>
    </row>
    <row r="238" spans="1:9" ht="12.75">
      <c r="A238" s="24"/>
      <c r="B238" s="122"/>
      <c r="C238" s="113"/>
      <c r="D238" s="112"/>
      <c r="E238" s="113"/>
      <c r="F238" s="113"/>
      <c r="G238" s="113"/>
      <c r="H238" s="113"/>
      <c r="I238" s="113"/>
    </row>
    <row r="239" spans="1:9" ht="12.75">
      <c r="A239" s="24"/>
      <c r="B239" s="122"/>
      <c r="C239" s="113"/>
      <c r="D239" s="112"/>
      <c r="E239" s="113"/>
      <c r="F239" s="113"/>
      <c r="G239" s="113"/>
      <c r="H239" s="113"/>
      <c r="I239" s="113"/>
    </row>
    <row r="240" spans="1:9" ht="12.75">
      <c r="A240" s="24"/>
      <c r="B240" s="122"/>
      <c r="C240" s="113"/>
      <c r="D240" s="112"/>
      <c r="E240" s="113"/>
      <c r="F240" s="113"/>
      <c r="G240" s="113"/>
      <c r="H240" s="113"/>
      <c r="I240" s="113"/>
    </row>
    <row r="241" spans="1:9" ht="12.75">
      <c r="A241" s="24"/>
      <c r="B241" s="122"/>
      <c r="C241" s="113"/>
      <c r="D241" s="112"/>
      <c r="E241" s="113"/>
      <c r="F241" s="113"/>
      <c r="G241" s="113"/>
      <c r="H241" s="113"/>
      <c r="I241" s="113"/>
    </row>
    <row r="242" spans="1:9" ht="12.75">
      <c r="A242" s="24"/>
      <c r="B242" s="122"/>
      <c r="C242" s="113"/>
      <c r="D242" s="112"/>
      <c r="E242" s="113"/>
      <c r="F242" s="113"/>
      <c r="G242" s="113"/>
      <c r="H242" s="113"/>
      <c r="I242" s="113"/>
    </row>
    <row r="243" spans="1:9" ht="12.75">
      <c r="A243" s="24"/>
      <c r="B243" s="122"/>
      <c r="C243" s="113"/>
      <c r="D243" s="112"/>
      <c r="E243" s="113"/>
      <c r="F243" s="113"/>
      <c r="G243" s="113"/>
      <c r="H243" s="113"/>
      <c r="I243" s="113"/>
    </row>
    <row r="244" spans="1:9" ht="12.75">
      <c r="A244" s="24"/>
      <c r="B244" s="122"/>
      <c r="C244" s="113"/>
      <c r="D244" s="112"/>
      <c r="E244" s="113"/>
      <c r="F244" s="113"/>
      <c r="G244" s="113"/>
      <c r="H244" s="113"/>
      <c r="I244" s="113"/>
    </row>
    <row r="245" spans="1:9" ht="12.75">
      <c r="A245" s="24"/>
      <c r="B245" s="122"/>
      <c r="C245" s="113"/>
      <c r="D245" s="112"/>
      <c r="E245" s="113"/>
      <c r="F245" s="113"/>
      <c r="G245" s="113"/>
      <c r="H245" s="113"/>
      <c r="I245" s="113"/>
    </row>
    <row r="246" spans="1:9" ht="12.75">
      <c r="A246" s="24"/>
      <c r="B246" s="122"/>
      <c r="C246" s="113"/>
      <c r="D246" s="112"/>
      <c r="E246" s="113"/>
      <c r="F246" s="113"/>
      <c r="G246" s="113"/>
      <c r="H246" s="113"/>
      <c r="I246" s="113"/>
    </row>
    <row r="247" spans="1:9" ht="31.5" customHeight="1">
      <c r="A247" s="24"/>
      <c r="B247" s="122"/>
      <c r="C247" s="113"/>
      <c r="D247" s="112"/>
      <c r="E247" s="113"/>
      <c r="F247" s="113"/>
      <c r="G247" s="113"/>
      <c r="H247" s="113"/>
      <c r="I247" s="113"/>
    </row>
    <row r="248" spans="1:9" ht="12.75">
      <c r="A248" s="24"/>
      <c r="B248" s="122"/>
      <c r="C248" s="113"/>
      <c r="D248" s="112"/>
      <c r="E248" s="113"/>
      <c r="F248" s="113"/>
      <c r="G248" s="113"/>
      <c r="H248" s="113"/>
      <c r="I248" s="113"/>
    </row>
    <row r="249" spans="1:9" ht="12.75">
      <c r="A249" s="24"/>
      <c r="B249" s="122"/>
      <c r="C249" s="113"/>
      <c r="D249" s="112"/>
      <c r="E249" s="113"/>
      <c r="F249" s="113"/>
      <c r="G249" s="113"/>
      <c r="H249" s="113"/>
      <c r="I249" s="113"/>
    </row>
    <row r="250" spans="1:9" ht="12.75">
      <c r="A250" s="24"/>
      <c r="B250" s="122"/>
      <c r="C250" s="113"/>
      <c r="D250" s="112"/>
      <c r="E250" s="113"/>
      <c r="F250" s="113"/>
      <c r="G250" s="113"/>
      <c r="H250" s="113"/>
      <c r="I250" s="113"/>
    </row>
    <row r="251" spans="1:9" ht="12.75">
      <c r="A251" s="24"/>
      <c r="B251" s="122"/>
      <c r="C251" s="113"/>
      <c r="D251" s="112"/>
      <c r="E251" s="113"/>
      <c r="F251" s="113"/>
      <c r="G251" s="113"/>
      <c r="H251" s="113"/>
      <c r="I251" s="113"/>
    </row>
    <row r="252" spans="1:9" ht="12.75">
      <c r="A252" s="24"/>
      <c r="B252" s="122"/>
      <c r="C252" s="113"/>
      <c r="D252" s="112"/>
      <c r="E252" s="113"/>
      <c r="F252" s="113"/>
      <c r="G252" s="113"/>
      <c r="H252" s="113"/>
      <c r="I252" s="113"/>
    </row>
    <row r="253" spans="1:9" ht="12.75">
      <c r="A253" s="24"/>
      <c r="B253" s="122"/>
      <c r="C253" s="113"/>
      <c r="D253" s="112"/>
      <c r="E253" s="113"/>
      <c r="F253" s="113"/>
      <c r="G253" s="113"/>
      <c r="H253" s="113"/>
      <c r="I253" s="113"/>
    </row>
    <row r="254" spans="1:9" ht="12.75">
      <c r="A254" s="24"/>
      <c r="B254" s="122"/>
      <c r="C254" s="113"/>
      <c r="D254" s="112"/>
      <c r="E254" s="113"/>
      <c r="F254" s="113"/>
      <c r="G254" s="113"/>
      <c r="H254" s="113"/>
      <c r="I254" s="113"/>
    </row>
    <row r="255" spans="1:9" ht="12.75">
      <c r="A255" s="24"/>
      <c r="B255" s="122"/>
      <c r="C255" s="113"/>
      <c r="D255" s="112"/>
      <c r="E255" s="113"/>
      <c r="F255" s="113"/>
      <c r="G255" s="113"/>
      <c r="H255" s="113"/>
      <c r="I255" s="113"/>
    </row>
    <row r="256" spans="1:9" ht="36.75" customHeight="1">
      <c r="A256" s="24"/>
      <c r="B256" s="122"/>
      <c r="C256" s="113"/>
      <c r="D256" s="112"/>
      <c r="E256" s="113"/>
      <c r="F256" s="113"/>
      <c r="G256" s="113"/>
      <c r="H256" s="113"/>
      <c r="I256" s="113"/>
    </row>
    <row r="257" spans="1:9" ht="12.75">
      <c r="A257" s="24"/>
      <c r="B257" s="122"/>
      <c r="C257" s="113"/>
      <c r="D257" s="112"/>
      <c r="E257" s="113"/>
      <c r="F257" s="113"/>
      <c r="G257" s="113"/>
      <c r="H257" s="113"/>
      <c r="I257" s="113"/>
    </row>
    <row r="258" spans="1:9" ht="12.75">
      <c r="A258" s="24"/>
      <c r="B258" s="122"/>
      <c r="C258" s="113"/>
      <c r="D258" s="112"/>
      <c r="E258" s="113"/>
      <c r="F258" s="113"/>
      <c r="G258" s="113"/>
      <c r="H258" s="113"/>
      <c r="I258" s="113"/>
    </row>
    <row r="259" spans="1:9" ht="12.75">
      <c r="A259" s="24"/>
      <c r="B259" s="122"/>
      <c r="C259" s="113"/>
      <c r="D259" s="112"/>
      <c r="E259" s="113"/>
      <c r="F259" s="113"/>
      <c r="G259" s="113"/>
      <c r="H259" s="113"/>
      <c r="I259" s="113"/>
    </row>
    <row r="260" spans="1:9" ht="12.75">
      <c r="A260" s="24"/>
      <c r="B260" s="122"/>
      <c r="C260" s="113"/>
      <c r="D260" s="112"/>
      <c r="E260" s="113"/>
      <c r="F260" s="113"/>
      <c r="G260" s="113"/>
      <c r="H260" s="113"/>
      <c r="I260" s="113"/>
    </row>
    <row r="261" spans="1:9" ht="12.75">
      <c r="A261" s="24"/>
      <c r="B261" s="122"/>
      <c r="C261" s="113"/>
      <c r="D261" s="112"/>
      <c r="E261" s="113"/>
      <c r="F261" s="113"/>
      <c r="G261" s="113"/>
      <c r="H261" s="113"/>
      <c r="I261" s="113"/>
    </row>
    <row r="262" spans="1:9" ht="12.75">
      <c r="A262" s="24"/>
      <c r="B262" s="122"/>
      <c r="C262" s="113"/>
      <c r="D262" s="112"/>
      <c r="E262" s="113"/>
      <c r="F262" s="113"/>
      <c r="G262" s="113"/>
      <c r="H262" s="113"/>
      <c r="I262" s="113"/>
    </row>
    <row r="263" spans="1:9" ht="12.75">
      <c r="A263" s="24"/>
      <c r="B263" s="122"/>
      <c r="C263" s="113"/>
      <c r="D263" s="112"/>
      <c r="E263" s="113"/>
      <c r="F263" s="113"/>
      <c r="G263" s="113"/>
      <c r="H263" s="113"/>
      <c r="I263" s="113"/>
    </row>
    <row r="264" spans="1:9" ht="12.75">
      <c r="A264" s="24"/>
      <c r="B264" s="122"/>
      <c r="C264" s="113"/>
      <c r="D264" s="112"/>
      <c r="E264" s="113"/>
      <c r="F264" s="113"/>
      <c r="G264" s="113"/>
      <c r="H264" s="113"/>
      <c r="I264" s="113"/>
    </row>
    <row r="265" spans="1:9" ht="12.75" customHeight="1">
      <c r="A265" s="24"/>
      <c r="B265" s="122"/>
      <c r="C265" s="113"/>
      <c r="D265" s="112"/>
      <c r="E265" s="113"/>
      <c r="F265" s="113"/>
      <c r="G265" s="113"/>
      <c r="H265" s="113"/>
      <c r="I265" s="113"/>
    </row>
    <row r="266" spans="1:9" ht="53.25" customHeight="1">
      <c r="A266" s="24"/>
      <c r="B266" s="122"/>
      <c r="C266" s="113"/>
      <c r="D266" s="112"/>
      <c r="E266" s="113"/>
      <c r="F266" s="113"/>
      <c r="G266" s="113"/>
      <c r="H266" s="113"/>
      <c r="I266" s="113"/>
    </row>
    <row r="267" spans="1:9" ht="12.75">
      <c r="A267" s="24"/>
      <c r="B267" s="122"/>
      <c r="C267" s="113"/>
      <c r="D267" s="112"/>
      <c r="E267" s="113"/>
      <c r="F267" s="113"/>
      <c r="G267" s="113"/>
      <c r="H267" s="113"/>
      <c r="I267" s="113"/>
    </row>
    <row r="268" spans="1:9" ht="12.75">
      <c r="A268" s="24"/>
      <c r="B268" s="122"/>
      <c r="C268" s="113"/>
      <c r="D268" s="112"/>
      <c r="E268" s="113"/>
      <c r="F268" s="113"/>
      <c r="G268" s="113"/>
      <c r="H268" s="113"/>
      <c r="I268" s="113"/>
    </row>
    <row r="269" spans="1:9" ht="12.75">
      <c r="A269" s="24"/>
      <c r="B269" s="122"/>
      <c r="C269" s="113"/>
      <c r="D269" s="112"/>
      <c r="E269" s="113"/>
      <c r="F269" s="113"/>
      <c r="G269" s="113"/>
      <c r="H269" s="113"/>
      <c r="I269" s="113"/>
    </row>
    <row r="270" spans="1:9" ht="12.75">
      <c r="A270" s="24"/>
      <c r="B270" s="122"/>
      <c r="C270" s="113"/>
      <c r="D270" s="112"/>
      <c r="E270" s="113"/>
      <c r="F270" s="113"/>
      <c r="G270" s="113"/>
      <c r="H270" s="113"/>
      <c r="I270" s="113"/>
    </row>
    <row r="271" spans="1:9" ht="12.75">
      <c r="A271" s="24"/>
      <c r="B271" s="122"/>
      <c r="C271" s="113"/>
      <c r="D271" s="112"/>
      <c r="E271" s="113"/>
      <c r="F271" s="113"/>
      <c r="G271" s="113"/>
      <c r="H271" s="113"/>
      <c r="I271" s="113"/>
    </row>
    <row r="272" spans="1:9" ht="12.75">
      <c r="A272" s="24"/>
      <c r="B272" s="122"/>
      <c r="C272" s="113"/>
      <c r="D272" s="112"/>
      <c r="E272" s="113"/>
      <c r="F272" s="113"/>
      <c r="G272" s="113"/>
      <c r="H272" s="113"/>
      <c r="I272" s="113"/>
    </row>
    <row r="273" spans="1:9" ht="12.75">
      <c r="A273" s="24"/>
      <c r="B273" s="122"/>
      <c r="C273" s="113"/>
      <c r="D273" s="112"/>
      <c r="E273" s="113"/>
      <c r="F273" s="113"/>
      <c r="G273" s="113"/>
      <c r="H273" s="113"/>
      <c r="I273" s="113"/>
    </row>
    <row r="274" spans="1:9" ht="12.75">
      <c r="A274" s="24"/>
      <c r="B274" s="122"/>
      <c r="C274" s="113"/>
      <c r="D274" s="112"/>
      <c r="E274" s="113"/>
      <c r="F274" s="113"/>
      <c r="G274" s="113"/>
      <c r="H274" s="113"/>
      <c r="I274" s="113"/>
    </row>
    <row r="275" spans="1:9" ht="12.75">
      <c r="A275" s="24"/>
      <c r="B275" s="122"/>
      <c r="C275" s="113"/>
      <c r="D275" s="112"/>
      <c r="E275" s="113"/>
      <c r="F275" s="113"/>
      <c r="G275" s="113"/>
      <c r="H275" s="113"/>
      <c r="I275" s="113"/>
    </row>
    <row r="276" spans="1:9" ht="12.75">
      <c r="A276" s="24"/>
      <c r="B276" s="122"/>
      <c r="C276" s="113"/>
      <c r="D276" s="112"/>
      <c r="E276" s="113"/>
      <c r="F276" s="113"/>
      <c r="G276" s="113"/>
      <c r="H276" s="113"/>
      <c r="I276" s="113"/>
    </row>
    <row r="277" spans="1:9" ht="12.75">
      <c r="A277" s="24"/>
      <c r="B277" s="122"/>
      <c r="C277" s="113"/>
      <c r="D277" s="112"/>
      <c r="E277" s="113"/>
      <c r="F277" s="113"/>
      <c r="G277" s="113"/>
      <c r="H277" s="113"/>
      <c r="I277" s="113"/>
    </row>
    <row r="278" spans="1:9" ht="12.75">
      <c r="A278" s="24"/>
      <c r="B278" s="122"/>
      <c r="C278" s="113"/>
      <c r="D278" s="112"/>
      <c r="E278" s="113"/>
      <c r="F278" s="113"/>
      <c r="G278" s="113"/>
      <c r="H278" s="113"/>
      <c r="I278" s="113"/>
    </row>
    <row r="279" spans="1:9" ht="12.75">
      <c r="A279" s="24"/>
      <c r="B279" s="122"/>
      <c r="C279" s="113"/>
      <c r="D279" s="112"/>
      <c r="E279" s="113"/>
      <c r="F279" s="113"/>
      <c r="G279" s="113"/>
      <c r="H279" s="113"/>
      <c r="I279" s="113"/>
    </row>
    <row r="280" spans="1:9" ht="12.75">
      <c r="A280" s="24"/>
      <c r="B280" s="122"/>
      <c r="C280" s="113"/>
      <c r="D280" s="112"/>
      <c r="E280" s="113"/>
      <c r="F280" s="113"/>
      <c r="G280" s="113"/>
      <c r="H280" s="113"/>
      <c r="I280" s="113"/>
    </row>
    <row r="281" spans="1:9" ht="12.75">
      <c r="A281" s="24"/>
      <c r="B281" s="122"/>
      <c r="C281" s="113"/>
      <c r="D281" s="112"/>
      <c r="E281" s="113"/>
      <c r="F281" s="113"/>
      <c r="G281" s="113"/>
      <c r="H281" s="113"/>
      <c r="I281" s="113"/>
    </row>
    <row r="282" spans="1:9" ht="12.75">
      <c r="A282" s="24"/>
      <c r="B282" s="122"/>
      <c r="C282" s="113"/>
      <c r="D282" s="112"/>
      <c r="E282" s="113"/>
      <c r="F282" s="113"/>
      <c r="G282" s="113"/>
      <c r="H282" s="113"/>
      <c r="I282" s="113"/>
    </row>
    <row r="283" spans="1:9" ht="12.75">
      <c r="A283" s="24"/>
      <c r="B283" s="122"/>
      <c r="C283" s="113"/>
      <c r="D283" s="112"/>
      <c r="E283" s="113"/>
      <c r="F283" s="113"/>
      <c r="G283" s="113"/>
      <c r="H283" s="113"/>
      <c r="I283" s="113"/>
    </row>
    <row r="284" spans="1:9" ht="12.75">
      <c r="A284" s="24"/>
      <c r="B284" s="122"/>
      <c r="C284" s="113"/>
      <c r="D284" s="112"/>
      <c r="E284" s="113"/>
      <c r="F284" s="113"/>
      <c r="G284" s="113"/>
      <c r="H284" s="113"/>
      <c r="I284" s="113"/>
    </row>
    <row r="285" spans="1:9" ht="12.75">
      <c r="A285" s="24"/>
      <c r="B285" s="122"/>
      <c r="C285" s="113"/>
      <c r="D285" s="112"/>
      <c r="E285" s="113"/>
      <c r="F285" s="113"/>
      <c r="G285" s="113"/>
      <c r="H285" s="113"/>
      <c r="I285" s="113"/>
    </row>
    <row r="286" spans="1:9" ht="12.75">
      <c r="A286" s="24"/>
      <c r="B286" s="122"/>
      <c r="C286" s="113"/>
      <c r="D286" s="112"/>
      <c r="E286" s="113"/>
      <c r="F286" s="113"/>
      <c r="G286" s="113"/>
      <c r="H286" s="113"/>
      <c r="I286" s="113"/>
    </row>
    <row r="287" spans="1:9" ht="12.75">
      <c r="A287" s="24"/>
      <c r="B287" s="122"/>
      <c r="C287" s="113"/>
      <c r="D287" s="112"/>
      <c r="E287" s="113"/>
      <c r="F287" s="113"/>
      <c r="G287" s="113"/>
      <c r="H287" s="113"/>
      <c r="I287" s="113"/>
    </row>
    <row r="288" spans="1:9" ht="12.75">
      <c r="A288" s="24"/>
      <c r="B288" s="122"/>
      <c r="C288" s="113"/>
      <c r="D288" s="112"/>
      <c r="E288" s="113"/>
      <c r="F288" s="113"/>
      <c r="G288" s="113"/>
      <c r="H288" s="113"/>
      <c r="I288" s="113"/>
    </row>
    <row r="289" spans="1:9" ht="45" customHeight="1">
      <c r="A289" s="24"/>
      <c r="B289" s="122"/>
      <c r="C289" s="113"/>
      <c r="D289" s="112"/>
      <c r="E289" s="113"/>
      <c r="F289" s="113"/>
      <c r="G289" s="113"/>
      <c r="H289" s="113"/>
      <c r="I289" s="113"/>
    </row>
    <row r="290" spans="1:9" ht="12.75">
      <c r="A290" s="24"/>
      <c r="B290" s="122"/>
      <c r="C290" s="113"/>
      <c r="D290" s="112"/>
      <c r="E290" s="113"/>
      <c r="F290" s="113"/>
      <c r="G290" s="113"/>
      <c r="H290" s="113"/>
      <c r="I290" s="113"/>
    </row>
    <row r="291" spans="1:9" ht="12.75">
      <c r="A291" s="24"/>
      <c r="B291" s="122"/>
      <c r="C291" s="113"/>
      <c r="D291" s="112"/>
      <c r="E291" s="113"/>
      <c r="F291" s="113"/>
      <c r="G291" s="113"/>
      <c r="H291" s="113"/>
      <c r="I291" s="113"/>
    </row>
  </sheetData>
  <sheetProtection/>
  <mergeCells count="45">
    <mergeCell ref="A146:I146"/>
    <mergeCell ref="L68:T68"/>
    <mergeCell ref="L28:T28"/>
    <mergeCell ref="L32:T32"/>
    <mergeCell ref="L36:T36"/>
    <mergeCell ref="L44:T44"/>
    <mergeCell ref="L48:T48"/>
    <mergeCell ref="L52:T52"/>
    <mergeCell ref="L56:T56"/>
    <mergeCell ref="L60:T60"/>
    <mergeCell ref="L64:T64"/>
    <mergeCell ref="A160:C160"/>
    <mergeCell ref="L8:T8"/>
    <mergeCell ref="L12:T12"/>
    <mergeCell ref="L16:T16"/>
    <mergeCell ref="L20:T20"/>
    <mergeCell ref="L24:T24"/>
    <mergeCell ref="L40:T40"/>
    <mergeCell ref="A100:I100"/>
    <mergeCell ref="A109:I109"/>
    <mergeCell ref="B169:D169"/>
    <mergeCell ref="F169:H169"/>
    <mergeCell ref="B166:D166"/>
    <mergeCell ref="F166:H166"/>
    <mergeCell ref="B167:D167"/>
    <mergeCell ref="F167:H167"/>
    <mergeCell ref="F168:H168"/>
    <mergeCell ref="B168:D168"/>
    <mergeCell ref="A1:I1"/>
    <mergeCell ref="A2:I2"/>
    <mergeCell ref="B4:I4"/>
    <mergeCell ref="B5:I5"/>
    <mergeCell ref="A7:I7"/>
    <mergeCell ref="A82:I82"/>
    <mergeCell ref="A28:I28"/>
    <mergeCell ref="A37:I37"/>
    <mergeCell ref="A16:I16"/>
    <mergeCell ref="A46:I46"/>
    <mergeCell ref="A137:I137"/>
    <mergeCell ref="A73:I73"/>
    <mergeCell ref="A55:I55"/>
    <mergeCell ref="A64:I64"/>
    <mergeCell ref="A91:I91"/>
    <mergeCell ref="A119:I119"/>
    <mergeCell ref="A128:I128"/>
  </mergeCells>
  <printOptions horizontalCentered="1"/>
  <pageMargins left="0.5905511811023623" right="0.5905511811023623" top="0.7874015748031497" bottom="0.984251968503937" header="0.1968503937007874" footer="0.1968503937007874"/>
  <pageSetup fitToHeight="3" fitToWidth="1" horizontalDpi="300" verticalDpi="300" orientation="portrait" paperSize="9" scale="95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9">
      <selection activeCell="K26" sqref="K26:K28"/>
    </sheetView>
  </sheetViews>
  <sheetFormatPr defaultColWidth="9.33203125" defaultRowHeight="12.75"/>
  <cols>
    <col min="1" max="1" width="7.66015625" style="48" customWidth="1"/>
    <col min="2" max="2" width="13" style="48" customWidth="1"/>
    <col min="3" max="3" width="8" style="48" customWidth="1"/>
    <col min="4" max="4" width="70.66015625" style="48" customWidth="1"/>
    <col min="5" max="5" width="8" style="48" customWidth="1"/>
    <col min="6" max="6" width="10.33203125" style="48" customWidth="1"/>
    <col min="7" max="7" width="13.83203125" style="48" customWidth="1"/>
    <col min="8" max="8" width="14.5" style="48" customWidth="1"/>
    <col min="9" max="9" width="19.66015625" style="52" customWidth="1"/>
    <col min="10" max="11" width="20.83203125" style="125" customWidth="1"/>
    <col min="12" max="16384" width="9.33203125" style="48" customWidth="1"/>
  </cols>
  <sheetData>
    <row r="1" spans="1:9" ht="35.25" customHeight="1">
      <c r="A1" s="57"/>
      <c r="B1" s="58"/>
      <c r="C1" s="58"/>
      <c r="D1" s="191" t="s">
        <v>7</v>
      </c>
      <c r="E1" s="191"/>
      <c r="F1" s="191"/>
      <c r="G1" s="191"/>
      <c r="H1" s="191"/>
      <c r="I1" s="192"/>
    </row>
    <row r="2" spans="1:9" ht="26.25" customHeight="1">
      <c r="A2" s="59"/>
      <c r="B2" s="1"/>
      <c r="C2" s="60"/>
      <c r="D2" s="193" t="s">
        <v>8</v>
      </c>
      <c r="E2" s="193"/>
      <c r="F2" s="193"/>
      <c r="G2" s="193"/>
      <c r="H2" s="193"/>
      <c r="I2" s="194"/>
    </row>
    <row r="3" spans="1:9" ht="16.5" customHeight="1">
      <c r="A3" s="61"/>
      <c r="B3" s="2"/>
      <c r="C3" s="2"/>
      <c r="D3" s="195"/>
      <c r="E3" s="195"/>
      <c r="F3" s="195"/>
      <c r="G3" s="195"/>
      <c r="H3" s="195"/>
      <c r="I3" s="196"/>
    </row>
    <row r="4" spans="1:9" ht="8.25" customHeight="1">
      <c r="A4" s="59"/>
      <c r="B4" s="1"/>
      <c r="C4" s="1"/>
      <c r="D4" s="3"/>
      <c r="E4" s="3"/>
      <c r="F4" s="3"/>
      <c r="G4" s="3"/>
      <c r="H4" s="3"/>
      <c r="I4" s="62"/>
    </row>
    <row r="5" spans="1:9" ht="30" customHeight="1">
      <c r="A5" s="252" t="s">
        <v>20</v>
      </c>
      <c r="B5" s="253"/>
      <c r="C5" s="253"/>
      <c r="D5" s="253"/>
      <c r="E5" s="253"/>
      <c r="F5" s="253"/>
      <c r="G5" s="253"/>
      <c r="H5" s="253"/>
      <c r="I5" s="254"/>
    </row>
    <row r="6" spans="1:9" ht="10.5" customHeight="1">
      <c r="A6" s="63"/>
      <c r="I6" s="64"/>
    </row>
    <row r="7" spans="1:9" ht="15" customHeight="1">
      <c r="A7" s="197" t="s">
        <v>118</v>
      </c>
      <c r="B7" s="198"/>
      <c r="C7" s="198"/>
      <c r="D7" s="198"/>
      <c r="E7" s="198"/>
      <c r="F7" s="199"/>
      <c r="G7" s="255" t="s">
        <v>44</v>
      </c>
      <c r="H7" s="256"/>
      <c r="I7" s="65" t="s">
        <v>92</v>
      </c>
    </row>
    <row r="8" spans="1:9" ht="15" customHeight="1">
      <c r="A8" s="200" t="s">
        <v>62</v>
      </c>
      <c r="B8" s="201"/>
      <c r="C8" s="201"/>
      <c r="D8" s="201"/>
      <c r="E8" s="201"/>
      <c r="F8" s="202"/>
      <c r="G8" s="257" t="s">
        <v>45</v>
      </c>
      <c r="H8" s="258"/>
      <c r="I8" s="66">
        <v>0.2286</v>
      </c>
    </row>
    <row r="9" spans="1:9" ht="9.75" customHeight="1">
      <c r="A9" s="67"/>
      <c r="B9" s="4"/>
      <c r="C9" s="4"/>
      <c r="D9" s="4"/>
      <c r="E9" s="4"/>
      <c r="F9" s="4"/>
      <c r="G9" s="4"/>
      <c r="H9" s="4"/>
      <c r="I9" s="68"/>
    </row>
    <row r="10" spans="1:9" ht="15" customHeight="1">
      <c r="A10" s="184" t="s">
        <v>3</v>
      </c>
      <c r="B10" s="185"/>
      <c r="C10" s="185" t="s">
        <v>2</v>
      </c>
      <c r="D10" s="185" t="s">
        <v>5</v>
      </c>
      <c r="E10" s="185" t="s">
        <v>1</v>
      </c>
      <c r="F10" s="185" t="s">
        <v>12</v>
      </c>
      <c r="G10" s="207" t="s">
        <v>0</v>
      </c>
      <c r="H10" s="207"/>
      <c r="I10" s="109" t="s">
        <v>41</v>
      </c>
    </row>
    <row r="11" spans="1:9" ht="15" customHeight="1">
      <c r="A11" s="108" t="s">
        <v>11</v>
      </c>
      <c r="B11" s="107" t="s">
        <v>10</v>
      </c>
      <c r="C11" s="185"/>
      <c r="D11" s="185"/>
      <c r="E11" s="185"/>
      <c r="F11" s="185"/>
      <c r="G11" s="103" t="s">
        <v>43</v>
      </c>
      <c r="H11" s="103" t="s">
        <v>42</v>
      </c>
      <c r="I11" s="109" t="s">
        <v>42</v>
      </c>
    </row>
    <row r="12" spans="1:11" ht="19.5" customHeight="1">
      <c r="A12" s="267"/>
      <c r="B12" s="268"/>
      <c r="C12" s="99">
        <v>1</v>
      </c>
      <c r="D12" s="100" t="s">
        <v>61</v>
      </c>
      <c r="E12" s="101"/>
      <c r="F12" s="102"/>
      <c r="G12" s="102"/>
      <c r="H12" s="102"/>
      <c r="I12" s="106"/>
      <c r="J12" s="125" t="s">
        <v>70</v>
      </c>
      <c r="K12" s="125" t="s">
        <v>71</v>
      </c>
    </row>
    <row r="13" spans="1:9" ht="66.75" customHeight="1">
      <c r="A13" s="69" t="s">
        <v>68</v>
      </c>
      <c r="B13" s="69" t="s">
        <v>114</v>
      </c>
      <c r="C13" s="49" t="s">
        <v>17</v>
      </c>
      <c r="D13" s="123" t="s">
        <v>115</v>
      </c>
      <c r="E13" s="12" t="s">
        <v>116</v>
      </c>
      <c r="F13" s="50">
        <v>0</v>
      </c>
      <c r="G13" s="47">
        <v>1109.62</v>
      </c>
      <c r="H13" s="5">
        <f>ROUND(G13*(1+$I$8),2)</f>
        <v>1363.28</v>
      </c>
      <c r="I13" s="71">
        <f>ROUND(F13*H13,2)</f>
        <v>0</v>
      </c>
    </row>
    <row r="14" spans="1:11" ht="19.5" customHeight="1">
      <c r="A14" s="186"/>
      <c r="B14" s="187"/>
      <c r="C14" s="187"/>
      <c r="D14" s="187"/>
      <c r="E14" s="190" t="s">
        <v>9</v>
      </c>
      <c r="F14" s="190"/>
      <c r="G14" s="190"/>
      <c r="H14" s="190"/>
      <c r="I14" s="93">
        <f>SUM(I13:I13)</f>
        <v>0</v>
      </c>
      <c r="K14" s="126"/>
    </row>
    <row r="15" spans="1:9" ht="19.5" customHeight="1">
      <c r="A15" s="267"/>
      <c r="B15" s="268"/>
      <c r="C15" s="99">
        <v>2</v>
      </c>
      <c r="D15" s="100" t="s">
        <v>63</v>
      </c>
      <c r="E15" s="101"/>
      <c r="F15" s="102"/>
      <c r="G15" s="102"/>
      <c r="H15" s="102"/>
      <c r="I15" s="106"/>
    </row>
    <row r="16" spans="1:11" ht="63.75" customHeight="1">
      <c r="A16" s="69" t="s">
        <v>67</v>
      </c>
      <c r="B16" s="124">
        <v>94273</v>
      </c>
      <c r="C16" s="97" t="s">
        <v>18</v>
      </c>
      <c r="D16" s="123" t="s">
        <v>69</v>
      </c>
      <c r="E16" s="6" t="s">
        <v>56</v>
      </c>
      <c r="F16" s="51">
        <v>1261.6</v>
      </c>
      <c r="G16" s="47">
        <v>33.82</v>
      </c>
      <c r="H16" s="47">
        <f>ROUND(G16*(1+$I$8),2)</f>
        <v>41.55</v>
      </c>
      <c r="I16" s="70">
        <f>ROUND(F16*H16,2)</f>
        <v>52419.48</v>
      </c>
      <c r="J16" s="127">
        <f>I16*0.67</f>
        <v>35121.051600000006</v>
      </c>
      <c r="K16" s="127">
        <f>I16-J16</f>
        <v>17298.428399999997</v>
      </c>
    </row>
    <row r="17" spans="1:11" ht="54.75" customHeight="1">
      <c r="A17" s="69" t="s">
        <v>67</v>
      </c>
      <c r="B17" s="124">
        <v>94281</v>
      </c>
      <c r="C17" s="97" t="s">
        <v>19</v>
      </c>
      <c r="D17" s="123" t="s">
        <v>66</v>
      </c>
      <c r="E17" s="6" t="s">
        <v>56</v>
      </c>
      <c r="F17" s="51">
        <v>1172</v>
      </c>
      <c r="G17" s="47">
        <v>18.76</v>
      </c>
      <c r="H17" s="47">
        <f>ROUND(G17*(1+$I$8),2)</f>
        <v>23.05</v>
      </c>
      <c r="I17" s="70">
        <f>ROUND(F17*H17,2)</f>
        <v>27014.6</v>
      </c>
      <c r="J17" s="127">
        <f>I17*0.593</f>
        <v>16019.657799999999</v>
      </c>
      <c r="K17" s="127">
        <f>I17-J17</f>
        <v>10994.9422</v>
      </c>
    </row>
    <row r="18" spans="1:11" ht="53.25" customHeight="1">
      <c r="A18" s="69" t="s">
        <v>68</v>
      </c>
      <c r="B18" s="97" t="s">
        <v>64</v>
      </c>
      <c r="C18" s="97" t="s">
        <v>58</v>
      </c>
      <c r="D18" s="123" t="s">
        <v>65</v>
      </c>
      <c r="E18" s="6" t="s">
        <v>59</v>
      </c>
      <c r="F18" s="51">
        <v>3580</v>
      </c>
      <c r="G18" s="47">
        <v>46.26</v>
      </c>
      <c r="H18" s="47">
        <f>ROUND(G18*(1+$I$8),2)</f>
        <v>56.84</v>
      </c>
      <c r="I18" s="70">
        <f>ROUND(F18*H18,2)</f>
        <v>203487.2</v>
      </c>
      <c r="J18" s="127">
        <f>I18*0.821</f>
        <v>167062.9912</v>
      </c>
      <c r="K18" s="127">
        <f>I18-J18</f>
        <v>36424.20880000002</v>
      </c>
    </row>
    <row r="19" spans="1:11" ht="54.75" customHeight="1">
      <c r="A19" s="69" t="s">
        <v>67</v>
      </c>
      <c r="B19" s="124">
        <v>94281</v>
      </c>
      <c r="C19" s="97" t="s">
        <v>110</v>
      </c>
      <c r="D19" s="123" t="s">
        <v>111</v>
      </c>
      <c r="E19" s="6" t="s">
        <v>56</v>
      </c>
      <c r="F19" s="51">
        <v>0</v>
      </c>
      <c r="G19" s="47">
        <v>25.01</v>
      </c>
      <c r="H19" s="47">
        <f>ROUND(G19*(1+$I$8),2)</f>
        <v>30.73</v>
      </c>
      <c r="I19" s="70">
        <f>ROUND(F19*H19,2)</f>
        <v>0</v>
      </c>
      <c r="J19" s="127">
        <f>I19*0.593</f>
        <v>0</v>
      </c>
      <c r="K19" s="127">
        <f>I19-J19</f>
        <v>0</v>
      </c>
    </row>
    <row r="20" spans="1:9" ht="12">
      <c r="A20" s="63"/>
      <c r="I20" s="64"/>
    </row>
    <row r="21" spans="1:11" ht="19.5" customHeight="1">
      <c r="A21" s="186"/>
      <c r="B21" s="187"/>
      <c r="C21" s="187"/>
      <c r="D21" s="187"/>
      <c r="E21" s="190" t="s">
        <v>9</v>
      </c>
      <c r="F21" s="190"/>
      <c r="G21" s="190"/>
      <c r="H21" s="190"/>
      <c r="I21" s="93">
        <f>SUM(I16:I19)</f>
        <v>282921.28</v>
      </c>
      <c r="J21" s="127">
        <f>SUM(J16:J19)</f>
        <v>218203.70059999998</v>
      </c>
      <c r="K21" s="126">
        <f>SUM(K16:K19)</f>
        <v>64717.57940000002</v>
      </c>
    </row>
    <row r="22" spans="1:11" ht="27.75" customHeight="1">
      <c r="A22" s="259"/>
      <c r="B22" s="260"/>
      <c r="C22" s="260"/>
      <c r="D22" s="260"/>
      <c r="E22" s="261" t="s">
        <v>6</v>
      </c>
      <c r="F22" s="261"/>
      <c r="G22" s="261"/>
      <c r="H22" s="262"/>
      <c r="I22" s="98">
        <f>I14+I21</f>
        <v>282921.28</v>
      </c>
      <c r="J22" s="128">
        <f>J21/I22</f>
        <v>0.7712523448218528</v>
      </c>
      <c r="K22" s="128">
        <f>K21/I22</f>
        <v>0.22874765517814713</v>
      </c>
    </row>
    <row r="23" spans="1:9" ht="12">
      <c r="A23" s="63"/>
      <c r="B23" s="75" t="s">
        <v>15</v>
      </c>
      <c r="I23" s="64"/>
    </row>
    <row r="24" spans="1:9" ht="15" customHeight="1">
      <c r="A24" s="63"/>
      <c r="B24" s="48" t="s">
        <v>91</v>
      </c>
      <c r="I24" s="64"/>
    </row>
    <row r="25" spans="1:9" ht="15" customHeight="1">
      <c r="A25" s="63"/>
      <c r="B25" s="48" t="s">
        <v>57</v>
      </c>
      <c r="E25" s="76" t="s">
        <v>52</v>
      </c>
      <c r="F25" s="76"/>
      <c r="G25" s="76"/>
      <c r="H25" s="89" t="s">
        <v>53</v>
      </c>
      <c r="I25" s="77"/>
    </row>
    <row r="26" spans="1:11" ht="15" customHeight="1">
      <c r="A26" s="63"/>
      <c r="E26" s="78" t="s">
        <v>50</v>
      </c>
      <c r="F26" s="78"/>
      <c r="G26" s="78"/>
      <c r="H26" s="78" t="s">
        <v>55</v>
      </c>
      <c r="I26" s="79"/>
      <c r="K26" s="125">
        <v>613992.11</v>
      </c>
    </row>
    <row r="27" spans="1:11" ht="15" customHeight="1">
      <c r="A27" s="63"/>
      <c r="B27" s="48" t="s">
        <v>40</v>
      </c>
      <c r="E27" s="80"/>
      <c r="F27" s="80"/>
      <c r="G27" s="80"/>
      <c r="H27" s="80"/>
      <c r="I27" s="81"/>
      <c r="K27" s="125">
        <v>252771.62</v>
      </c>
    </row>
    <row r="28" spans="1:11" ht="15" customHeight="1">
      <c r="A28" s="63"/>
      <c r="B28" s="48" t="s">
        <v>48</v>
      </c>
      <c r="E28" s="80"/>
      <c r="F28" s="80"/>
      <c r="G28" s="80"/>
      <c r="H28" s="80"/>
      <c r="I28" s="81"/>
      <c r="K28" s="125">
        <v>282921.28</v>
      </c>
    </row>
    <row r="29" spans="1:9" ht="15" customHeight="1">
      <c r="A29" s="63"/>
      <c r="E29" s="263" t="s">
        <v>16</v>
      </c>
      <c r="F29" s="263"/>
      <c r="G29" s="263"/>
      <c r="H29" s="263"/>
      <c r="I29" s="264"/>
    </row>
    <row r="30" spans="1:9" ht="15" customHeight="1" thickBot="1">
      <c r="A30" s="72"/>
      <c r="B30" s="73"/>
      <c r="C30" s="73"/>
      <c r="D30" s="73"/>
      <c r="E30" s="265" t="s">
        <v>14</v>
      </c>
      <c r="F30" s="265"/>
      <c r="G30" s="265"/>
      <c r="H30" s="265"/>
      <c r="I30" s="266"/>
    </row>
  </sheetData>
  <sheetProtection/>
  <mergeCells count="24">
    <mergeCell ref="A22:D22"/>
    <mergeCell ref="E22:H22"/>
    <mergeCell ref="E29:I29"/>
    <mergeCell ref="E30:I30"/>
    <mergeCell ref="A12:B12"/>
    <mergeCell ref="A14:D14"/>
    <mergeCell ref="E14:H14"/>
    <mergeCell ref="A15:B15"/>
    <mergeCell ref="A21:D21"/>
    <mergeCell ref="E21:H21"/>
    <mergeCell ref="A8:F8"/>
    <mergeCell ref="G8:H8"/>
    <mergeCell ref="A10:B10"/>
    <mergeCell ref="C10:C11"/>
    <mergeCell ref="D10:D11"/>
    <mergeCell ref="E10:E11"/>
    <mergeCell ref="F10:F11"/>
    <mergeCell ref="G10:H10"/>
    <mergeCell ref="D1:I1"/>
    <mergeCell ref="D2:I2"/>
    <mergeCell ref="D3:I3"/>
    <mergeCell ref="A5:I5"/>
    <mergeCell ref="A7:F7"/>
    <mergeCell ref="G7:H7"/>
  </mergeCells>
  <printOptions horizontalCentered="1"/>
  <pageMargins left="0.1968503937007874" right="0.1968503937007874" top="0.984251968503937" bottom="0.7874015748031497" header="0.1968503937007874" footer="0.1968503937007874"/>
  <pageSetup fitToHeight="3" horizontalDpi="300" verticalDpi="300" orientation="landscape" paperSize="9" scale="95" r:id="rId2"/>
  <headerFoot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Levantamento</dc:title>
  <dc:subject>Arquitetônico</dc:subject>
  <dc:creator>Nisclea Fabiana Pedroso matr 143740</dc:creator>
  <cp:keywords>Padrões</cp:keywords>
  <dc:description/>
  <cp:lastModifiedBy>Obras</cp:lastModifiedBy>
  <cp:lastPrinted>2020-08-27T12:35:21Z</cp:lastPrinted>
  <dcterms:created xsi:type="dcterms:W3CDTF">2014-06-27T11:20:27Z</dcterms:created>
  <dcterms:modified xsi:type="dcterms:W3CDTF">2020-08-27T12:35:22Z</dcterms:modified>
  <cp:category/>
  <cp:version/>
  <cp:contentType/>
  <cp:contentStatus/>
</cp:coreProperties>
</file>