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Plan Orç" sheetId="1" r:id="rId1"/>
    <sheet name="Cron FF" sheetId="2" r:id="rId2"/>
    <sheet name="Mem Calc" sheetId="3" r:id="rId3"/>
  </sheets>
  <definedNames>
    <definedName name="_xlnm.Print_Area" localSheetId="1">'Cron FF'!$B$1:$I$29</definedName>
    <definedName name="_xlnm.Print_Area" localSheetId="2">'Mem Calc'!$A$1:$I$188</definedName>
    <definedName name="_xlnm.Print_Area" localSheetId="0">'Plan Orç'!$A$1:$I$57</definedName>
    <definedName name="_xlnm.Print_Titles" localSheetId="0">'Plan Orç'!$1:$11</definedName>
  </definedNames>
  <calcPr fullCalcOnLoad="1"/>
</workbook>
</file>

<file path=xl/sharedStrings.xml><?xml version="1.0" encoding="utf-8"?>
<sst xmlns="http://schemas.openxmlformats.org/spreadsheetml/2006/main" count="382" uniqueCount="176">
  <si>
    <t>CUSTO UNITÁRIO</t>
  </si>
  <si>
    <t>UNID</t>
  </si>
  <si>
    <t>ITEM</t>
  </si>
  <si>
    <t>REFERÊNCIA</t>
  </si>
  <si>
    <t>TOTAL</t>
  </si>
  <si>
    <t>DISCRIMINAÇÃO DOS SERVIÇOS</t>
  </si>
  <si>
    <t>VALOR TOTAL DA OBRA</t>
  </si>
  <si>
    <t>PREFEITURA MUNICIPAL DE ESTIVA</t>
  </si>
  <si>
    <t>Secretaria de Municipal de Obras</t>
  </si>
  <si>
    <t>SUBTOTAL</t>
  </si>
  <si>
    <t>CÓDIGO</t>
  </si>
  <si>
    <t>TAB.</t>
  </si>
  <si>
    <t>QUANT.</t>
  </si>
  <si>
    <t>Joaquim Francisco Pereira</t>
  </si>
  <si>
    <t>1.1</t>
  </si>
  <si>
    <t>2.1</t>
  </si>
  <si>
    <t>2.2</t>
  </si>
  <si>
    <t>m³</t>
  </si>
  <si>
    <t>m</t>
  </si>
  <si>
    <t>Endereço da Obra:</t>
  </si>
  <si>
    <t>Prazo de Execução:</t>
  </si>
  <si>
    <t>Valor Total da Obra:</t>
  </si>
  <si>
    <t>Data:</t>
  </si>
  <si>
    <t>DESCRIÇÃO</t>
  </si>
  <si>
    <t>FÍSICO FINANCEIRO</t>
  </si>
  <si>
    <t>ETAPAS</t>
  </si>
  <si>
    <t>MÊS 1</t>
  </si>
  <si>
    <t>MÊS 2</t>
  </si>
  <si>
    <t>MÊS 3</t>
  </si>
  <si>
    <t>MÊS 4</t>
  </si>
  <si>
    <t>MÊS 5</t>
  </si>
  <si>
    <t>AUXILIAR</t>
  </si>
  <si>
    <t>Físico %</t>
  </si>
  <si>
    <t>Financeiro</t>
  </si>
  <si>
    <t>Monique Angélica Lisboa</t>
  </si>
  <si>
    <t>Engenheiro Civil</t>
  </si>
  <si>
    <t>Engenheira Civil</t>
  </si>
  <si>
    <t>MÊS 6</t>
  </si>
  <si>
    <t>VALOR TOTAL</t>
  </si>
  <si>
    <t>COM BDI</t>
  </si>
  <si>
    <t>SEM BDI</t>
  </si>
  <si>
    <t>DATA BASE:</t>
  </si>
  <si>
    <t>BDI:</t>
  </si>
  <si>
    <t>CRONOGRAMA FÍSICO-FINANCEIRO</t>
  </si>
  <si>
    <t>MEMORIAL DE CÁLCULO</t>
  </si>
  <si>
    <t>MÊS 7</t>
  </si>
  <si>
    <t>CREA 40.914/D-MG</t>
  </si>
  <si>
    <t>CREA 199.456/D-MG</t>
  </si>
  <si>
    <t>Engº Joaquim Francisco Pereira</t>
  </si>
  <si>
    <t>Engª Monique Angélica Lisboa</t>
  </si>
  <si>
    <t>Secretária Municipal de Obras</t>
  </si>
  <si>
    <t>M</t>
  </si>
  <si>
    <t>SETOP</t>
  </si>
  <si>
    <t>Comprimento:</t>
  </si>
  <si>
    <t>Altura:</t>
  </si>
  <si>
    <t>2.3</t>
  </si>
  <si>
    <t>Largura:</t>
  </si>
  <si>
    <t>1.2</t>
  </si>
  <si>
    <t>ESTRUTURA DE FUNDAÇÃO</t>
  </si>
  <si>
    <t>SUPRAESTRUTURA</t>
  </si>
  <si>
    <t>REVESTIMENTO</t>
  </si>
  <si>
    <t>3.1</t>
  </si>
  <si>
    <t>3.2</t>
  </si>
  <si>
    <t>LOCAL: AVENIDA PERIMETRAL</t>
  </si>
  <si>
    <t>FUN-STR-015</t>
  </si>
  <si>
    <t>ESCAVAÇÃO E CONCRETAGEM ESTACA TIPO STRAUSS MOLDADA "IN LOCO" D = 320 MM</t>
  </si>
  <si>
    <t>Estacas por bloco:</t>
  </si>
  <si>
    <t>Comprimento por estaca:</t>
  </si>
  <si>
    <t>TOTAL:</t>
  </si>
  <si>
    <t>unid</t>
  </si>
  <si>
    <t>SEE-FUN-005</t>
  </si>
  <si>
    <t>BLOCO ARMADO EM CONCRETO 20 MPA, INCLUSIVE LASTRO 5 CM EM CONCRETO MAGRO 9 MPA, FORMAS LATERAIS E DESFORMA.</t>
  </si>
  <si>
    <t>M3</t>
  </si>
  <si>
    <t>Nº de blocos:</t>
  </si>
  <si>
    <t>TER-ESC-035</t>
  </si>
  <si>
    <t>ESCAVAÇÃO MANUAL DE VALAS H &lt;= 1,50 M</t>
  </si>
  <si>
    <t>SEE-EST-005</t>
  </si>
  <si>
    <t>PILAR EM CONCRETO APARENTE 20 MPA, INCLUSIVE ARMAÇÃO, FORMA PLASTIFICADA E DESFORMA</t>
  </si>
  <si>
    <t>Total:</t>
  </si>
  <si>
    <t>Nº de pilares:</t>
  </si>
  <si>
    <t>PROJ-EXE-090</t>
  </si>
  <si>
    <t>PROJETO EXECUTIVO DE ESTRUTURA DE CONCRETO</t>
  </si>
  <si>
    <t>4.1</t>
  </si>
  <si>
    <t>4.2</t>
  </si>
  <si>
    <t>PR A1</t>
  </si>
  <si>
    <t>PIN-TEX-010</t>
  </si>
  <si>
    <t>PINTURA COM TEXTURA ACRÍLICA COM DESEMPENADEIRA DE AÇO, INCLUSIVE UMA (1) DEMÃO DE SELADOR ACRÍLICO</t>
  </si>
  <si>
    <t>M2</t>
  </si>
  <si>
    <t>IIO-PLA-005</t>
  </si>
  <si>
    <t>INSTALAÇÕES ELÉTRICAS</t>
  </si>
  <si>
    <t>5.1</t>
  </si>
  <si>
    <t>5.2</t>
  </si>
  <si>
    <t>74246/001</t>
  </si>
  <si>
    <t>SINAPI</t>
  </si>
  <si>
    <t>REFLETOR RETANGULAR FECHADO COM LAMPADA VAPOR METALICO 400 W</t>
  </si>
  <si>
    <t>5.3</t>
  </si>
  <si>
    <t>5.4</t>
  </si>
  <si>
    <t>5.5</t>
  </si>
  <si>
    <t>RELE FOTOELETRICO P/ COMANDO DE ILUMINACAO EXTERNA 220V/1000W - FORNECIMENTO E INSTALACAO</t>
  </si>
  <si>
    <t>Frontal/Fundos:</t>
  </si>
  <si>
    <t>m²</t>
  </si>
  <si>
    <t>Laterais:</t>
  </si>
  <si>
    <t>PIN-ACR-005</t>
  </si>
  <si>
    <t>PINTURA ACRÍLICA EM PAREDE, DUAS (2) DEMÃOS, EXCLUSIVE SELADOR ACRÍLICO E MASSA ACRÍLICA/CORRIDA (PVA)</t>
  </si>
  <si>
    <t>Idem 4.1:</t>
  </si>
  <si>
    <t>ELE-CAB-235</t>
  </si>
  <si>
    <t>CABO DE COBRE FLEXÍVEL, CLASSE 5, ISOLAMENTO TIPO LSHF/ATOX, NÃO HALOGENADO, ANTICHAMA, TERMOPLÁSTICO, UNIPOLAR, SEÇÃO 2,5 MM2, 70°C, 450/750V</t>
  </si>
  <si>
    <t>ELE-ELE-015</t>
  </si>
  <si>
    <t>ELETRODUTO DE PVC RÍGIDO ROSCÁVEL, DN 25 MM (1"), INCLUSIVE CONEXÕES, SUPORTES E FIXAÇÃO</t>
  </si>
  <si>
    <t>PROJ-EXE-095</t>
  </si>
  <si>
    <t>1.3</t>
  </si>
  <si>
    <t>PROJETO EXECUTIVO DE ESTRUTURA METÁLICA</t>
  </si>
  <si>
    <t>EST-MET-010</t>
  </si>
  <si>
    <t>FORNECIMENTO, FABRICAÇÃO, TRANSPORTE E MONTAGEM DE ESTRUTURA METÁLICA EM PERFIS SOLDADOS, INCLUSIVE PINTURA PRIMER</t>
  </si>
  <si>
    <t>KG</t>
  </si>
  <si>
    <t>Banzo inferior:</t>
  </si>
  <si>
    <t>Banzo superior:</t>
  </si>
  <si>
    <t>Peso:</t>
  </si>
  <si>
    <t>kg/m</t>
  </si>
  <si>
    <t>kg</t>
  </si>
  <si>
    <t>Treliça:</t>
  </si>
  <si>
    <t>Vertical:</t>
  </si>
  <si>
    <t>Diagonal:</t>
  </si>
  <si>
    <t>SERVIÇOS PRELIMINARES</t>
  </si>
  <si>
    <t>Lado direito:</t>
  </si>
  <si>
    <t>Lado esquerdo:</t>
  </si>
  <si>
    <t>Lagura</t>
  </si>
  <si>
    <t>Fundos:</t>
  </si>
  <si>
    <t>Peso :</t>
  </si>
  <si>
    <t>kg/m²</t>
  </si>
  <si>
    <t>Chapa de 1,50mm:</t>
  </si>
  <si>
    <t>Prancha A1:</t>
  </si>
  <si>
    <t>unidade</t>
  </si>
  <si>
    <t>Placa:</t>
  </si>
  <si>
    <t>Descidas dos postes:</t>
  </si>
  <si>
    <t>postes</t>
  </si>
  <si>
    <t>ELETRODUTO FLEXÍVEL CORRUGADO, PEAD, DN 50 (1 ½) - FORNECIMENTO E INSTALAÇÃO. AF_04/2016</t>
  </si>
  <si>
    <t>Caminhamento:</t>
  </si>
  <si>
    <t>unidades</t>
  </si>
  <si>
    <t>Frontal:</t>
  </si>
  <si>
    <t>Posterior:</t>
  </si>
  <si>
    <t>Item 5.1:</t>
  </si>
  <si>
    <t>Item 5.2:</t>
  </si>
  <si>
    <t>Quantidade:</t>
  </si>
  <si>
    <t>fios</t>
  </si>
  <si>
    <t>Revestimento:</t>
  </si>
  <si>
    <t>LETRAS E SÍMBOLOS</t>
  </si>
  <si>
    <t>MERCADO</t>
  </si>
  <si>
    <t>PESQUISA</t>
  </si>
  <si>
    <t>6.1</t>
  </si>
  <si>
    <t>6.2</t>
  </si>
  <si>
    <t>6.3</t>
  </si>
  <si>
    <t>JOGO</t>
  </si>
  <si>
    <t>UND</t>
  </si>
  <si>
    <t>FORNECIMENTO E COLOCAÇÃO DE PLACA DE OBRA EM CHAPA GALVANIZADA (3,00 X 1,50M) - EM CHAPA GALVANIZADA 0,26 AFIXADAS COM REBITES 540 E PARAFUSOS 3/8, EM ESTRUTURA METÁLICA VIGA U 2" ENRIJECIDA COM METALON 20 X 20, SUPORTE EM EUCALIPTO AUTOCLAVADO PINTADAS</t>
  </si>
  <si>
    <t xml:space="preserve">JOGO DE LETRAS "SEJA BEM-VINDO" E "VOLTE SEMPRE" EM CAIXA ALTA DE AÇO INOX ESCOVADO NO TAMANHO DE 55CM DE ALTURA, LARGURA PROPORCIONAL E 4CM DE ESPESSURA CADA LETRA.
</t>
  </si>
  <si>
    <t>SÍMBOLO DE MORANGO EM CAIXA ALTA DE AÇO INOX VAZADO ESCOVADO NO TAMANHO DE 170CM DE ALTURA, LARGURA PROPORCIONAL E 4CM DE ESPESSURA.</t>
  </si>
  <si>
    <t>JOGO DE LETRAS "ESTIVA" EM CAIXA ALTA DE AÇO INOX ESCOVADO NO TAMANHO DE 80CM DE ALTURA, LARGURA PROPORCIONAL E 4CM DE ESPESSURA CADA LETRA.</t>
  </si>
  <si>
    <t>AVENIDA PERIMETRAL</t>
  </si>
  <si>
    <t>Junho 2020</t>
  </si>
  <si>
    <t>03 meses</t>
  </si>
  <si>
    <t>PORTAL DE ENTRADA DO MUNICÍPIO</t>
  </si>
  <si>
    <t>OBRA: PORTAL DE ENTRADA DO MUNICÍPIO</t>
  </si>
  <si>
    <t>01 jogo de letras SEJA BEM-VINDO e VOLTE SEMPRE (vide orçamentos coletados)</t>
  </si>
  <si>
    <t>01 jogo de letras ESTIVA (vide orçamentos coletados)</t>
  </si>
  <si>
    <t>01 símbolo de morango vazado (vide orçamentos coletados)</t>
  </si>
  <si>
    <t>(prancha A3)</t>
  </si>
  <si>
    <t>MATERIAL</t>
  </si>
  <si>
    <t>MÃO DE OBRA</t>
  </si>
  <si>
    <t>EMPRESA:</t>
  </si>
  <si>
    <t>CNPJ:</t>
  </si>
  <si>
    <t>Local e Data:</t>
  </si>
  <si>
    <t>Assinaturas com identificação:</t>
  </si>
  <si>
    <t>Responsável Técnico</t>
  </si>
  <si>
    <t>Proprietário da Empresa</t>
  </si>
  <si>
    <t>PLANILHA PROPOSTA ORÇAMENTÁRIA DE CUSTOS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</si>
</sst>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0;###0"/>
    <numFmt numFmtId="173" formatCode="#,##0;#,##0"/>
    <numFmt numFmtId="174" formatCode="###0.00;###0.00"/>
    <numFmt numFmtId="175" formatCode="#,##0.00;#,##0.00"/>
    <numFmt numFmtId="176" formatCode="0.000"/>
    <numFmt numFmtId="177" formatCode="[$-416]dddd\,\ d&quot; de &quot;mmmm&quot; de &quot;yyyy"/>
    <numFmt numFmtId="178" formatCode="&quot;R$&quot;\ #,##0.00"/>
    <numFmt numFmtId="179" formatCode="0.0000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[$-F400]h:mm:ss\ AM/PM"/>
    <numFmt numFmtId="186" formatCode="&quot;Ativar&quot;;&quot;Ativar&quot;;&quot;Desativar&quot;"/>
    <numFmt numFmtId="187" formatCode="#,##0.00;[Red]#,##0.00"/>
    <numFmt numFmtId="188" formatCode="###0.000;###0.000"/>
    <numFmt numFmtId="189" formatCode="0.00000"/>
    <numFmt numFmtId="190" formatCode="0.000000"/>
    <numFmt numFmtId="191" formatCode="&quot;R$&quot;\ #,##0.0"/>
    <numFmt numFmtId="192" formatCode="&quot;R$&quot;\ #,##0.000"/>
  </numFmts>
  <fonts count="7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20"/>
      <name val="Cooper Black"/>
      <family val="1"/>
    </font>
    <font>
      <b/>
      <i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8"/>
      <color indexed="8"/>
      <name val="Arial"/>
      <family val="2"/>
    </font>
    <font>
      <b/>
      <sz val="12"/>
      <color indexed="8"/>
      <name val="Arial Unicode MS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i/>
      <u val="double"/>
      <sz val="2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2"/>
      <color rgb="FF000000"/>
      <name val="Arial Unicode MS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i/>
      <u val="double"/>
      <sz val="2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2" fillId="30" borderId="0" applyNumberFormat="0" applyBorder="0" applyAlignment="0" applyProtection="0"/>
    <xf numFmtId="0" fontId="2" fillId="31" borderId="4" applyNumberFormat="0" applyFont="0" applyAlignment="0" applyProtection="0"/>
    <xf numFmtId="9" fontId="2" fillId="0" borderId="0" applyFont="0" applyFill="0" applyBorder="0" applyAlignment="0" applyProtection="0"/>
    <xf numFmtId="0" fontId="53" fillId="20" borderId="5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64" fontId="6" fillId="0" borderId="0" applyFont="0" applyFill="0" applyBorder="0" applyAlignment="0" applyProtection="0"/>
  </cellStyleXfs>
  <cellXfs count="289">
    <xf numFmtId="0" fontId="0" fillId="0" borderId="0" xfId="0" applyFill="1" applyBorder="1" applyAlignment="1">
      <alignment horizontal="left" vertical="top"/>
    </xf>
    <xf numFmtId="0" fontId="8" fillId="32" borderId="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/>
    </xf>
    <xf numFmtId="178" fontId="8" fillId="0" borderId="11" xfId="53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top"/>
    </xf>
    <xf numFmtId="2" fontId="61" fillId="0" borderId="0" xfId="0" applyNumberFormat="1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0" fontId="61" fillId="33" borderId="0" xfId="0" applyFont="1" applyFill="1" applyBorder="1" applyAlignment="1">
      <alignment horizontal="left" vertical="top"/>
    </xf>
    <xf numFmtId="0" fontId="62" fillId="33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top"/>
    </xf>
    <xf numFmtId="0" fontId="8" fillId="0" borderId="11" xfId="0" applyFont="1" applyFill="1" applyBorder="1" applyAlignment="1" quotePrefix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178" fontId="63" fillId="0" borderId="11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0" fontId="61" fillId="0" borderId="11" xfId="51" applyNumberFormat="1" applyFont="1" applyBorder="1" applyAlignment="1">
      <alignment horizontal="center" vertical="center"/>
    </xf>
    <xf numFmtId="10" fontId="61" fillId="0" borderId="15" xfId="51" applyNumberFormat="1" applyFont="1" applyBorder="1" applyAlignment="1">
      <alignment horizontal="center" vertical="center"/>
    </xf>
    <xf numFmtId="178" fontId="61" fillId="0" borderId="11" xfId="0" applyNumberFormat="1" applyFont="1" applyBorder="1" applyAlignment="1">
      <alignment horizontal="center" vertical="center"/>
    </xf>
    <xf numFmtId="178" fontId="61" fillId="0" borderId="15" xfId="0" applyNumberFormat="1" applyFont="1" applyBorder="1" applyAlignment="1">
      <alignment horizontal="center" vertical="center"/>
    </xf>
    <xf numFmtId="178" fontId="61" fillId="0" borderId="11" xfId="0" applyNumberFormat="1" applyFont="1" applyFill="1" applyBorder="1" applyAlignment="1">
      <alignment horizontal="center" vertical="center"/>
    </xf>
    <xf numFmtId="178" fontId="61" fillId="0" borderId="15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78" fontId="63" fillId="0" borderId="0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/>
    </xf>
    <xf numFmtId="2" fontId="61" fillId="0" borderId="17" xfId="0" applyNumberFormat="1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10" fontId="61" fillId="34" borderId="11" xfId="51" applyNumberFormat="1" applyFont="1" applyFill="1" applyBorder="1" applyAlignment="1">
      <alignment horizontal="center" vertical="center"/>
    </xf>
    <xf numFmtId="10" fontId="61" fillId="34" borderId="15" xfId="51" applyNumberFormat="1" applyFont="1" applyFill="1" applyBorder="1" applyAlignment="1">
      <alignment horizontal="center" vertical="center"/>
    </xf>
    <xf numFmtId="178" fontId="61" fillId="34" borderId="11" xfId="0" applyNumberFormat="1" applyFont="1" applyFill="1" applyBorder="1" applyAlignment="1">
      <alignment horizontal="center" vertical="center"/>
    </xf>
    <xf numFmtId="178" fontId="61" fillId="34" borderId="15" xfId="0" applyNumberFormat="1" applyFont="1" applyFill="1" applyBorder="1" applyAlignment="1">
      <alignment horizontal="center" vertical="center"/>
    </xf>
    <xf numFmtId="10" fontId="61" fillId="34" borderId="11" xfId="0" applyNumberFormat="1" applyFont="1" applyFill="1" applyBorder="1" applyAlignment="1">
      <alignment horizontal="center" vertical="center"/>
    </xf>
    <xf numFmtId="1" fontId="61" fillId="34" borderId="0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10" fontId="61" fillId="0" borderId="11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top"/>
    </xf>
    <xf numFmtId="178" fontId="8" fillId="0" borderId="19" xfId="5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20" xfId="0" applyNumberFormat="1" applyFont="1" applyFill="1" applyBorder="1" applyAlignment="1">
      <alignment horizontal="center" vertical="center" wrapText="1"/>
    </xf>
    <xf numFmtId="171" fontId="8" fillId="0" borderId="0" xfId="53" applyFont="1" applyFill="1" applyBorder="1" applyAlignment="1">
      <alignment horizontal="left" vertical="top"/>
    </xf>
    <xf numFmtId="178" fontId="8" fillId="0" borderId="0" xfId="0" applyNumberFormat="1" applyFont="1" applyFill="1" applyBorder="1" applyAlignment="1">
      <alignment horizontal="left" vertical="top"/>
    </xf>
    <xf numFmtId="0" fontId="65" fillId="0" borderId="13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34" borderId="14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8" fillId="32" borderId="22" xfId="0" applyFont="1" applyFill="1" applyBorder="1" applyAlignment="1">
      <alignment/>
    </xf>
    <xf numFmtId="0" fontId="8" fillId="32" borderId="23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2" borderId="24" xfId="0" applyFont="1" applyFill="1" applyBorder="1" applyAlignment="1">
      <alignment/>
    </xf>
    <xf numFmtId="178" fontId="8" fillId="32" borderId="21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top"/>
    </xf>
    <xf numFmtId="178" fontId="8" fillId="0" borderId="21" xfId="0" applyNumberFormat="1" applyFont="1" applyFill="1" applyBorder="1" applyAlignment="1">
      <alignment horizontal="left" vertical="top"/>
    </xf>
    <xf numFmtId="0" fontId="8" fillId="32" borderId="13" xfId="0" applyFont="1" applyFill="1" applyBorder="1" applyAlignment="1">
      <alignment horizontal="left"/>
    </xf>
    <xf numFmtId="178" fontId="8" fillId="32" borderId="21" xfId="0" applyNumberFormat="1" applyFont="1" applyFill="1" applyBorder="1" applyAlignment="1">
      <alignment horizontal="left"/>
    </xf>
    <xf numFmtId="0" fontId="7" fillId="0" borderId="25" xfId="0" applyFont="1" applyFill="1" applyBorder="1" applyAlignment="1">
      <alignment horizontal="center" vertical="center" wrapText="1"/>
    </xf>
    <xf numFmtId="178" fontId="8" fillId="0" borderId="26" xfId="53" applyNumberFormat="1" applyFont="1" applyFill="1" applyBorder="1" applyAlignment="1">
      <alignment horizontal="center" vertical="center"/>
    </xf>
    <xf numFmtId="178" fontId="8" fillId="0" borderId="15" xfId="53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178" fontId="62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10" fontId="62" fillId="0" borderId="11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vertical="center"/>
    </xf>
    <xf numFmtId="172" fontId="10" fillId="35" borderId="27" xfId="0" applyNumberFormat="1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top"/>
    </xf>
    <xf numFmtId="0" fontId="8" fillId="35" borderId="28" xfId="0" applyFont="1" applyFill="1" applyBorder="1" applyAlignment="1">
      <alignment vertical="center" wrapText="1"/>
    </xf>
    <xf numFmtId="0" fontId="8" fillId="35" borderId="29" xfId="0" applyFont="1" applyFill="1" applyBorder="1" applyAlignment="1">
      <alignment vertical="center" wrapText="1"/>
    </xf>
    <xf numFmtId="0" fontId="8" fillId="35" borderId="30" xfId="0" applyFont="1" applyFill="1" applyBorder="1" applyAlignment="1">
      <alignment vertical="center" wrapText="1"/>
    </xf>
    <xf numFmtId="178" fontId="11" fillId="0" borderId="15" xfId="53" applyNumberFormat="1" applyFont="1" applyFill="1" applyBorder="1" applyAlignment="1">
      <alignment horizontal="center" vertical="center"/>
    </xf>
    <xf numFmtId="178" fontId="68" fillId="0" borderId="0" xfId="0" applyNumberFormat="1" applyFont="1" applyBorder="1" applyAlignment="1">
      <alignment horizontal="center" vertical="center" wrapText="1"/>
    </xf>
    <xf numFmtId="178" fontId="68" fillId="0" borderId="21" xfId="0" applyNumberFormat="1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73" fontId="8" fillId="0" borderId="33" xfId="0" applyNumberFormat="1" applyFont="1" applyFill="1" applyBorder="1" applyAlignment="1">
      <alignment horizontal="center" vertical="center" wrapText="1"/>
    </xf>
    <xf numFmtId="178" fontId="8" fillId="0" borderId="32" xfId="53" applyNumberFormat="1" applyFont="1" applyFill="1" applyBorder="1" applyAlignment="1">
      <alignment horizontal="center" vertical="center"/>
    </xf>
    <xf numFmtId="178" fontId="8" fillId="0" borderId="34" xfId="53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 quotePrefix="1">
      <alignment horizontal="left" vertical="center" wrapText="1"/>
    </xf>
    <xf numFmtId="174" fontId="8" fillId="0" borderId="36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78" fontId="12" fillId="36" borderId="26" xfId="53" applyNumberFormat="1" applyFont="1" applyFill="1" applyBorder="1" applyAlignment="1">
      <alignment horizontal="center" vertical="center"/>
    </xf>
    <xf numFmtId="172" fontId="9" fillId="35" borderId="11" xfId="0" applyNumberFormat="1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left" vertical="center" wrapText="1"/>
    </xf>
    <xf numFmtId="0" fontId="8" fillId="35" borderId="37" xfId="0" applyFont="1" applyFill="1" applyBorder="1" applyAlignment="1">
      <alignment vertical="center" wrapText="1"/>
    </xf>
    <xf numFmtId="0" fontId="8" fillId="35" borderId="3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78" fontId="63" fillId="0" borderId="21" xfId="0" applyNumberFormat="1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78" fontId="11" fillId="0" borderId="30" xfId="53" applyNumberFormat="1" applyFont="1" applyFill="1" applyBorder="1" applyAlignment="1">
      <alignment horizontal="center" vertical="center"/>
    </xf>
    <xf numFmtId="172" fontId="9" fillId="35" borderId="39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8" fontId="11" fillId="0" borderId="21" xfId="53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178" fontId="9" fillId="0" borderId="21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11" fillId="0" borderId="40" xfId="53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2" fontId="62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2" fontId="61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21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center"/>
    </xf>
    <xf numFmtId="2" fontId="61" fillId="0" borderId="17" xfId="0" applyNumberFormat="1" applyFont="1" applyFill="1" applyBorder="1" applyAlignment="1">
      <alignment horizontal="left" vertical="center"/>
    </xf>
    <xf numFmtId="0" fontId="61" fillId="0" borderId="18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 quotePrefix="1">
      <alignment horizontal="left" vertical="center" wrapText="1"/>
    </xf>
    <xf numFmtId="2" fontId="61" fillId="0" borderId="0" xfId="0" applyNumberFormat="1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top"/>
    </xf>
    <xf numFmtId="0" fontId="68" fillId="0" borderId="0" xfId="0" applyNumberFormat="1" applyFont="1" applyBorder="1" applyAlignment="1">
      <alignment horizontal="center" vertical="center" wrapText="1"/>
    </xf>
    <xf numFmtId="176" fontId="62" fillId="0" borderId="0" xfId="0" applyNumberFormat="1" applyFont="1" applyFill="1" applyBorder="1" applyAlignment="1">
      <alignment horizontal="left" vertical="center"/>
    </xf>
    <xf numFmtId="188" fontId="8" fillId="0" borderId="11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8" fontId="9" fillId="37" borderId="40" xfId="0" applyNumberFormat="1" applyFont="1" applyFill="1" applyBorder="1" applyAlignment="1">
      <alignment horizontal="center" vertical="center"/>
    </xf>
    <xf numFmtId="178" fontId="8" fillId="37" borderId="11" xfId="53" applyNumberFormat="1" applyFont="1" applyFill="1" applyBorder="1" applyAlignment="1">
      <alignment horizontal="center" vertical="center"/>
    </xf>
    <xf numFmtId="10" fontId="9" fillId="37" borderId="40" xfId="0" applyNumberFormat="1" applyFont="1" applyFill="1" applyBorder="1" applyAlignment="1">
      <alignment horizontal="center"/>
    </xf>
    <xf numFmtId="178" fontId="8" fillId="37" borderId="19" xfId="53" applyNumberFormat="1" applyFont="1" applyFill="1" applyBorder="1" applyAlignment="1">
      <alignment horizontal="center" vertical="center"/>
    </xf>
    <xf numFmtId="178" fontId="8" fillId="37" borderId="32" xfId="53" applyNumberFormat="1" applyFont="1" applyFill="1" applyBorder="1" applyAlignment="1">
      <alignment horizontal="center" vertical="center"/>
    </xf>
    <xf numFmtId="49" fontId="11" fillId="38" borderId="13" xfId="0" applyNumberFormat="1" applyFont="1" applyFill="1" applyBorder="1" applyAlignment="1">
      <alignment horizontal="center" vertical="center"/>
    </xf>
    <xf numFmtId="49" fontId="11" fillId="38" borderId="0" xfId="0" applyNumberFormat="1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178" fontId="12" fillId="38" borderId="15" xfId="63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178" fontId="8" fillId="0" borderId="21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21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21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78" fontId="6" fillId="0" borderId="21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8" fillId="0" borderId="16" xfId="0" applyFont="1" applyFill="1" applyBorder="1" applyAlignment="1" applyProtection="1">
      <alignment horizontal="left" vertical="top"/>
      <protection locked="0"/>
    </xf>
    <xf numFmtId="0" fontId="8" fillId="0" borderId="17" xfId="0" applyFont="1" applyFill="1" applyBorder="1" applyAlignment="1" applyProtection="1">
      <alignment horizontal="left" vertical="top"/>
      <protection locked="0"/>
    </xf>
    <xf numFmtId="178" fontId="8" fillId="0" borderId="18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17" fillId="38" borderId="11" xfId="0" applyFont="1" applyFill="1" applyBorder="1" applyAlignment="1">
      <alignment horizontal="right" vertical="center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left" vertical="center"/>
      <protection locked="0"/>
    </xf>
    <xf numFmtId="0" fontId="8" fillId="0" borderId="45" xfId="0" applyFont="1" applyFill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21" xfId="0" applyFont="1" applyFill="1" applyBorder="1" applyAlignment="1" applyProtection="1">
      <alignment horizontal="center" vertical="top"/>
      <protection locked="0"/>
    </xf>
    <xf numFmtId="0" fontId="9" fillId="32" borderId="37" xfId="0" applyFont="1" applyFill="1" applyBorder="1" applyAlignment="1">
      <alignment horizontal="center"/>
    </xf>
    <xf numFmtId="0" fontId="9" fillId="32" borderId="45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/>
    </xf>
    <xf numFmtId="0" fontId="15" fillId="32" borderId="48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6" fillId="32" borderId="2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49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left" vertical="center"/>
    </xf>
    <xf numFmtId="0" fontId="11" fillId="32" borderId="38" xfId="0" applyFont="1" applyFill="1" applyBorder="1" applyAlignment="1">
      <alignment horizontal="left" vertical="center"/>
    </xf>
    <xf numFmtId="0" fontId="11" fillId="32" borderId="45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left"/>
    </xf>
    <xf numFmtId="0" fontId="11" fillId="32" borderId="38" xfId="0" applyFont="1" applyFill="1" applyBorder="1" applyAlignment="1">
      <alignment horizontal="left"/>
    </xf>
    <xf numFmtId="0" fontId="11" fillId="32" borderId="45" xfId="0" applyFont="1" applyFill="1" applyBorder="1" applyAlignment="1">
      <alignment horizontal="left"/>
    </xf>
    <xf numFmtId="0" fontId="9" fillId="32" borderId="37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 wrapText="1"/>
    </xf>
    <xf numFmtId="0" fontId="8" fillId="35" borderId="51" xfId="0" applyFont="1" applyFill="1" applyBorder="1" applyAlignment="1">
      <alignment horizontal="center" vertical="center" wrapText="1"/>
    </xf>
    <xf numFmtId="0" fontId="13" fillId="35" borderId="43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49" fontId="70" fillId="0" borderId="13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49" fontId="70" fillId="0" borderId="21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178" fontId="68" fillId="0" borderId="37" xfId="0" applyNumberFormat="1" applyFont="1" applyBorder="1" applyAlignment="1">
      <alignment horizontal="center" vertical="center" wrapText="1"/>
    </xf>
    <xf numFmtId="178" fontId="68" fillId="0" borderId="38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49" fontId="71" fillId="0" borderId="13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21" xfId="0" applyNumberFormat="1" applyFont="1" applyBorder="1" applyAlignment="1">
      <alignment horizontal="center" vertical="center"/>
    </xf>
    <xf numFmtId="172" fontId="10" fillId="35" borderId="53" xfId="0" applyNumberFormat="1" applyFont="1" applyFill="1" applyBorder="1" applyAlignment="1">
      <alignment horizontal="center" vertical="center" wrapText="1"/>
    </xf>
    <xf numFmtId="172" fontId="10" fillId="35" borderId="0" xfId="0" applyNumberFormat="1" applyFont="1" applyFill="1" applyBorder="1" applyAlignment="1">
      <alignment horizontal="center" vertical="center" wrapText="1"/>
    </xf>
    <xf numFmtId="172" fontId="10" fillId="35" borderId="21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/>
    </xf>
    <xf numFmtId="0" fontId="61" fillId="0" borderId="37" xfId="0" applyFont="1" applyBorder="1" applyAlignment="1">
      <alignment horizontal="left" vertical="center"/>
    </xf>
    <xf numFmtId="0" fontId="61" fillId="0" borderId="38" xfId="0" applyFont="1" applyBorder="1" applyAlignment="1">
      <alignment horizontal="left" vertical="center"/>
    </xf>
    <xf numFmtId="0" fontId="61" fillId="0" borderId="40" xfId="0" applyFont="1" applyBorder="1" applyAlignment="1">
      <alignment horizontal="left" vertical="center"/>
    </xf>
    <xf numFmtId="178" fontId="68" fillId="0" borderId="11" xfId="0" applyNumberFormat="1" applyFont="1" applyBorder="1" applyAlignment="1">
      <alignment horizontal="left" vertical="center" wrapText="1"/>
    </xf>
    <xf numFmtId="178" fontId="68" fillId="0" borderId="15" xfId="0" applyNumberFormat="1" applyFont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28575</xdr:rowOff>
    </xdr:from>
    <xdr:to>
      <xdr:col>1</xdr:col>
      <xdr:colOff>733425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666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8" zoomScaleNormal="98" zoomScalePageLayoutView="0" workbookViewId="0" topLeftCell="A52">
      <selection activeCell="G71" sqref="G71"/>
    </sheetView>
  </sheetViews>
  <sheetFormatPr defaultColWidth="9.33203125" defaultRowHeight="12.75"/>
  <cols>
    <col min="1" max="1" width="7.66015625" style="52" customWidth="1"/>
    <col min="2" max="2" width="13" style="52" customWidth="1"/>
    <col min="3" max="3" width="8" style="52" customWidth="1"/>
    <col min="4" max="4" width="70.66015625" style="52" customWidth="1"/>
    <col min="5" max="5" width="8" style="52" customWidth="1"/>
    <col min="6" max="6" width="10.33203125" style="52" customWidth="1"/>
    <col min="7" max="7" width="13.83203125" style="52" customWidth="1"/>
    <col min="8" max="8" width="14.5" style="52" customWidth="1"/>
    <col min="9" max="9" width="19.66015625" style="57" customWidth="1"/>
    <col min="10" max="10" width="9.33203125" style="52" customWidth="1"/>
    <col min="11" max="11" width="16.83203125" style="52" customWidth="1"/>
    <col min="12" max="16384" width="9.33203125" style="52" customWidth="1"/>
  </cols>
  <sheetData>
    <row r="1" spans="1:9" ht="35.25" customHeight="1">
      <c r="A1" s="63"/>
      <c r="B1" s="64"/>
      <c r="C1" s="64"/>
      <c r="D1" s="226" t="s">
        <v>7</v>
      </c>
      <c r="E1" s="226"/>
      <c r="F1" s="226"/>
      <c r="G1" s="226"/>
      <c r="H1" s="226"/>
      <c r="I1" s="227"/>
    </row>
    <row r="2" spans="1:9" ht="26.25" customHeight="1">
      <c r="A2" s="65"/>
      <c r="B2" s="1"/>
      <c r="C2" s="66"/>
      <c r="D2" s="228" t="s">
        <v>8</v>
      </c>
      <c r="E2" s="228"/>
      <c r="F2" s="228"/>
      <c r="G2" s="228"/>
      <c r="H2" s="228"/>
      <c r="I2" s="229"/>
    </row>
    <row r="3" spans="1:9" ht="16.5" customHeight="1">
      <c r="A3" s="67"/>
      <c r="B3" s="2"/>
      <c r="C3" s="2"/>
      <c r="D3" s="230"/>
      <c r="E3" s="230"/>
      <c r="F3" s="230"/>
      <c r="G3" s="230"/>
      <c r="H3" s="230"/>
      <c r="I3" s="231"/>
    </row>
    <row r="4" spans="1:9" ht="8.25" customHeight="1">
      <c r="A4" s="65"/>
      <c r="B4" s="1"/>
      <c r="C4" s="1"/>
      <c r="D4" s="3"/>
      <c r="E4" s="3"/>
      <c r="F4" s="3"/>
      <c r="G4" s="3"/>
      <c r="H4" s="3"/>
      <c r="I4" s="68"/>
    </row>
    <row r="5" spans="1:9" ht="30" customHeight="1">
      <c r="A5" s="242" t="s">
        <v>175</v>
      </c>
      <c r="B5" s="243"/>
      <c r="C5" s="243"/>
      <c r="D5" s="243"/>
      <c r="E5" s="243"/>
      <c r="F5" s="243"/>
      <c r="G5" s="243"/>
      <c r="H5" s="243"/>
      <c r="I5" s="244"/>
    </row>
    <row r="6" spans="1:9" ht="10.5" customHeight="1">
      <c r="A6" s="69"/>
      <c r="I6" s="70"/>
    </row>
    <row r="7" spans="1:9" ht="19.5" customHeight="1">
      <c r="A7" s="232" t="s">
        <v>162</v>
      </c>
      <c r="B7" s="233"/>
      <c r="C7" s="233"/>
      <c r="D7" s="233"/>
      <c r="E7" s="233"/>
      <c r="F7" s="234"/>
      <c r="G7" s="238" t="s">
        <v>41</v>
      </c>
      <c r="H7" s="239"/>
      <c r="I7" s="175"/>
    </row>
    <row r="8" spans="1:9" ht="19.5" customHeight="1">
      <c r="A8" s="235" t="s">
        <v>63</v>
      </c>
      <c r="B8" s="236"/>
      <c r="C8" s="236"/>
      <c r="D8" s="236"/>
      <c r="E8" s="236"/>
      <c r="F8" s="237"/>
      <c r="G8" s="213" t="s">
        <v>42</v>
      </c>
      <c r="H8" s="214"/>
      <c r="I8" s="177"/>
    </row>
    <row r="9" spans="1:9" ht="9.75" customHeight="1">
      <c r="A9" s="71"/>
      <c r="B9" s="4"/>
      <c r="C9" s="4"/>
      <c r="D9" s="4"/>
      <c r="E9" s="4"/>
      <c r="F9" s="4"/>
      <c r="G9" s="4"/>
      <c r="H9" s="4"/>
      <c r="I9" s="72"/>
    </row>
    <row r="10" spans="1:9" ht="15" customHeight="1">
      <c r="A10" s="245" t="s">
        <v>3</v>
      </c>
      <c r="B10" s="218"/>
      <c r="C10" s="218" t="s">
        <v>2</v>
      </c>
      <c r="D10" s="218" t="s">
        <v>5</v>
      </c>
      <c r="E10" s="218" t="s">
        <v>1</v>
      </c>
      <c r="F10" s="218" t="s">
        <v>12</v>
      </c>
      <c r="G10" s="217" t="s">
        <v>0</v>
      </c>
      <c r="H10" s="217"/>
      <c r="I10" s="137" t="s">
        <v>38</v>
      </c>
    </row>
    <row r="11" spans="1:9" ht="15" customHeight="1">
      <c r="A11" s="136" t="s">
        <v>11</v>
      </c>
      <c r="B11" s="135" t="s">
        <v>10</v>
      </c>
      <c r="C11" s="218"/>
      <c r="D11" s="218"/>
      <c r="E11" s="218"/>
      <c r="F11" s="218"/>
      <c r="G11" s="114" t="s">
        <v>40</v>
      </c>
      <c r="H11" s="114" t="s">
        <v>39</v>
      </c>
      <c r="I11" s="137" t="s">
        <v>39</v>
      </c>
    </row>
    <row r="12" spans="1:9" ht="19.5" customHeight="1">
      <c r="A12" s="220"/>
      <c r="B12" s="221"/>
      <c r="C12" s="108">
        <v>1</v>
      </c>
      <c r="D12" s="109" t="s">
        <v>123</v>
      </c>
      <c r="E12" s="110"/>
      <c r="F12" s="111"/>
      <c r="G12" s="111"/>
      <c r="H12" s="111"/>
      <c r="I12" s="132"/>
    </row>
    <row r="13" spans="1:9" ht="27" customHeight="1">
      <c r="A13" s="154" t="s">
        <v>52</v>
      </c>
      <c r="B13" s="13" t="s">
        <v>80</v>
      </c>
      <c r="C13" s="53" t="s">
        <v>14</v>
      </c>
      <c r="D13" s="155" t="s">
        <v>81</v>
      </c>
      <c r="E13" s="14" t="s">
        <v>84</v>
      </c>
      <c r="F13" s="54">
        <f>ROUND('Mem Calc'!B9,2)</f>
        <v>1</v>
      </c>
      <c r="G13" s="175"/>
      <c r="H13" s="5">
        <f>ROUND(G13*(1+$I$8),2)</f>
        <v>0</v>
      </c>
      <c r="I13" s="75">
        <f>ROUND(F13*H13,2)</f>
        <v>0</v>
      </c>
    </row>
    <row r="14" spans="1:9" ht="27" customHeight="1">
      <c r="A14" s="154" t="s">
        <v>52</v>
      </c>
      <c r="B14" s="13" t="s">
        <v>109</v>
      </c>
      <c r="C14" s="53" t="s">
        <v>57</v>
      </c>
      <c r="D14" s="155" t="s">
        <v>111</v>
      </c>
      <c r="E14" s="14" t="s">
        <v>84</v>
      </c>
      <c r="F14" s="54">
        <f>ROUND('Mem Calc'!B12,2)</f>
        <v>0.25</v>
      </c>
      <c r="G14" s="176"/>
      <c r="H14" s="5">
        <f>ROUND(G14*(1+$I$8),2)</f>
        <v>0</v>
      </c>
      <c r="I14" s="75">
        <f>ROUND(F14*H14,2)</f>
        <v>0</v>
      </c>
    </row>
    <row r="15" spans="1:9" ht="48.75" customHeight="1">
      <c r="A15" s="168" t="s">
        <v>52</v>
      </c>
      <c r="B15" s="13" t="s">
        <v>88</v>
      </c>
      <c r="C15" s="53" t="s">
        <v>110</v>
      </c>
      <c r="D15" s="155" t="s">
        <v>154</v>
      </c>
      <c r="E15" s="14" t="s">
        <v>1</v>
      </c>
      <c r="F15" s="163">
        <f>ROUND('Mem Calc'!D15,3)</f>
        <v>3.125</v>
      </c>
      <c r="G15" s="176"/>
      <c r="H15" s="5">
        <f>ROUND(G15*(1+$I$8),2)</f>
        <v>0</v>
      </c>
      <c r="I15" s="75">
        <f>ROUND(F15*H15,2)</f>
        <v>0</v>
      </c>
    </row>
    <row r="16" spans="1:11" ht="19.5" customHeight="1">
      <c r="A16" s="224"/>
      <c r="B16" s="225"/>
      <c r="C16" s="225"/>
      <c r="D16" s="225"/>
      <c r="E16" s="219" t="s">
        <v>9</v>
      </c>
      <c r="F16" s="219"/>
      <c r="G16" s="219"/>
      <c r="H16" s="219"/>
      <c r="I16" s="94">
        <f>SUM(I13:I15)</f>
        <v>0</v>
      </c>
      <c r="K16" s="56"/>
    </row>
    <row r="17" spans="1:9" ht="15" customHeight="1">
      <c r="A17" s="133"/>
      <c r="B17" s="113"/>
      <c r="C17" s="112"/>
      <c r="D17" s="130"/>
      <c r="E17" s="112"/>
      <c r="F17" s="112"/>
      <c r="G17" s="134"/>
      <c r="H17" s="134"/>
      <c r="I17" s="131"/>
    </row>
    <row r="18" spans="1:9" ht="19.5" customHeight="1">
      <c r="A18" s="220"/>
      <c r="B18" s="221"/>
      <c r="C18" s="108">
        <v>2</v>
      </c>
      <c r="D18" s="109" t="s">
        <v>58</v>
      </c>
      <c r="E18" s="110"/>
      <c r="F18" s="111"/>
      <c r="G18" s="111"/>
      <c r="H18" s="111"/>
      <c r="I18" s="132"/>
    </row>
    <row r="19" spans="1:9" ht="27" customHeight="1">
      <c r="A19" s="73" t="s">
        <v>52</v>
      </c>
      <c r="B19" s="6" t="s">
        <v>64</v>
      </c>
      <c r="C19" s="105" t="s">
        <v>15</v>
      </c>
      <c r="D19" s="87" t="s">
        <v>65</v>
      </c>
      <c r="E19" s="7" t="s">
        <v>51</v>
      </c>
      <c r="F19" s="55">
        <f>ROUND('Mem Calc'!B22,2)</f>
        <v>96</v>
      </c>
      <c r="G19" s="178"/>
      <c r="H19" s="51">
        <f>ROUND(G19*(1+$I$8),2)</f>
        <v>0</v>
      </c>
      <c r="I19" s="74">
        <f>ROUND(F19*H19,2)</f>
        <v>0</v>
      </c>
    </row>
    <row r="20" spans="1:9" ht="27.75" customHeight="1">
      <c r="A20" s="73" t="s">
        <v>52</v>
      </c>
      <c r="B20" s="6" t="s">
        <v>74</v>
      </c>
      <c r="C20" s="105" t="s">
        <v>16</v>
      </c>
      <c r="D20" s="87" t="s">
        <v>75</v>
      </c>
      <c r="E20" s="7" t="s">
        <v>72</v>
      </c>
      <c r="F20" s="55">
        <f>ROUND('Mem Calc'!B30,2)</f>
        <v>10.1</v>
      </c>
      <c r="G20" s="178"/>
      <c r="H20" s="51">
        <f>ROUND(G20*(1+$I$8),2)</f>
        <v>0</v>
      </c>
      <c r="I20" s="74">
        <f>ROUND(F20*H20,2)</f>
        <v>0</v>
      </c>
    </row>
    <row r="21" spans="1:9" ht="30.75" customHeight="1">
      <c r="A21" s="73" t="s">
        <v>52</v>
      </c>
      <c r="B21" s="6" t="s">
        <v>70</v>
      </c>
      <c r="C21" s="105" t="s">
        <v>55</v>
      </c>
      <c r="D21" s="87" t="s">
        <v>71</v>
      </c>
      <c r="E21" s="7" t="s">
        <v>72</v>
      </c>
      <c r="F21" s="55">
        <f>'Mem Calc'!B39</f>
        <v>8.32</v>
      </c>
      <c r="G21" s="178"/>
      <c r="H21" s="51">
        <f>ROUND(G21*(1+$I$8),2)</f>
        <v>0</v>
      </c>
      <c r="I21" s="74">
        <f>ROUND(F21*H21,2)</f>
        <v>0</v>
      </c>
    </row>
    <row r="22" spans="1:9" ht="12">
      <c r="A22" s="69"/>
      <c r="I22" s="70"/>
    </row>
    <row r="23" spans="1:11" ht="19.5" customHeight="1">
      <c r="A23" s="224"/>
      <c r="B23" s="225"/>
      <c r="C23" s="225"/>
      <c r="D23" s="225"/>
      <c r="E23" s="219" t="s">
        <v>9</v>
      </c>
      <c r="F23" s="219"/>
      <c r="G23" s="219"/>
      <c r="H23" s="219"/>
      <c r="I23" s="94">
        <f>SUM(I19:I21)</f>
        <v>0</v>
      </c>
      <c r="K23" s="56"/>
    </row>
    <row r="24" spans="1:11" ht="19.5" customHeight="1">
      <c r="A24" s="127"/>
      <c r="B24" s="122"/>
      <c r="C24" s="122"/>
      <c r="D24" s="122"/>
      <c r="E24" s="138"/>
      <c r="F24" s="128"/>
      <c r="G24" s="128"/>
      <c r="H24" s="128"/>
      <c r="I24" s="124"/>
      <c r="K24" s="56"/>
    </row>
    <row r="25" spans="1:9" ht="19.5" customHeight="1">
      <c r="A25" s="246"/>
      <c r="B25" s="247"/>
      <c r="C25" s="125">
        <v>3</v>
      </c>
      <c r="D25" s="126" t="s">
        <v>59</v>
      </c>
      <c r="E25" s="91"/>
      <c r="F25" s="92"/>
      <c r="G25" s="92"/>
      <c r="H25" s="92"/>
      <c r="I25" s="93"/>
    </row>
    <row r="26" spans="1:9" ht="42.75" customHeight="1">
      <c r="A26" s="73" t="s">
        <v>52</v>
      </c>
      <c r="B26" s="6" t="s">
        <v>76</v>
      </c>
      <c r="C26" s="53" t="s">
        <v>61</v>
      </c>
      <c r="D26" s="16" t="s">
        <v>77</v>
      </c>
      <c r="E26" s="14" t="s">
        <v>72</v>
      </c>
      <c r="F26" s="54">
        <f>'Mem Calc'!B69</f>
        <v>18.95</v>
      </c>
      <c r="G26" s="176"/>
      <c r="H26" s="5">
        <f>ROUND(G26*(1+$I$8),2)</f>
        <v>0</v>
      </c>
      <c r="I26" s="75">
        <f>ROUND(F26*H26,2)</f>
        <v>0</v>
      </c>
    </row>
    <row r="27" spans="1:9" ht="39.75" customHeight="1">
      <c r="A27" s="98" t="s">
        <v>52</v>
      </c>
      <c r="B27" s="99" t="s">
        <v>112</v>
      </c>
      <c r="C27" s="100" t="s">
        <v>62</v>
      </c>
      <c r="D27" s="103" t="s">
        <v>113</v>
      </c>
      <c r="E27" s="106" t="s">
        <v>114</v>
      </c>
      <c r="F27" s="104">
        <f>'Mem Calc'!B91</f>
        <v>573.39</v>
      </c>
      <c r="G27" s="179"/>
      <c r="H27" s="101">
        <f>ROUND(G27*(1+$I$8),2)</f>
        <v>0</v>
      </c>
      <c r="I27" s="102">
        <f>ROUND(F27*H27,2)</f>
        <v>0</v>
      </c>
    </row>
    <row r="28" spans="1:11" ht="19.5" customHeight="1">
      <c r="A28" s="224"/>
      <c r="B28" s="225"/>
      <c r="C28" s="225"/>
      <c r="D28" s="225"/>
      <c r="E28" s="219" t="s">
        <v>9</v>
      </c>
      <c r="F28" s="219"/>
      <c r="G28" s="219"/>
      <c r="H28" s="219"/>
      <c r="I28" s="94">
        <f>SUM(I26:I27)</f>
        <v>0</v>
      </c>
      <c r="K28" s="56"/>
    </row>
    <row r="29" spans="1:11" ht="19.5" customHeight="1">
      <c r="A29" s="127"/>
      <c r="B29" s="122"/>
      <c r="C29" s="122"/>
      <c r="D29" s="122"/>
      <c r="E29" s="123"/>
      <c r="F29" s="123"/>
      <c r="G29" s="123"/>
      <c r="H29" s="123"/>
      <c r="I29" s="124"/>
      <c r="K29" s="56"/>
    </row>
    <row r="30" spans="1:11" ht="19.5" customHeight="1">
      <c r="A30" s="127"/>
      <c r="B30" s="122"/>
      <c r="C30" s="122"/>
      <c r="D30" s="122"/>
      <c r="E30" s="139"/>
      <c r="F30" s="128"/>
      <c r="G30" s="128"/>
      <c r="H30" s="128"/>
      <c r="I30" s="129"/>
      <c r="K30" s="56"/>
    </row>
    <row r="31" spans="1:9" ht="19.5" customHeight="1">
      <c r="A31" s="222"/>
      <c r="B31" s="223"/>
      <c r="C31" s="125">
        <v>4</v>
      </c>
      <c r="D31" s="126" t="s">
        <v>60</v>
      </c>
      <c r="E31" s="91"/>
      <c r="F31" s="92"/>
      <c r="G31" s="92"/>
      <c r="H31" s="92"/>
      <c r="I31" s="93"/>
    </row>
    <row r="32" spans="1:9" ht="43.5" customHeight="1">
      <c r="A32" s="76" t="s">
        <v>52</v>
      </c>
      <c r="B32" s="13" t="s">
        <v>85</v>
      </c>
      <c r="C32" s="53" t="s">
        <v>82</v>
      </c>
      <c r="D32" s="16" t="s">
        <v>86</v>
      </c>
      <c r="E32" s="14" t="s">
        <v>87</v>
      </c>
      <c r="F32" s="54">
        <f>'Mem Calc'!B129</f>
        <v>136.47</v>
      </c>
      <c r="G32" s="176"/>
      <c r="H32" s="5">
        <f>ROUND(G32*(1+$I$8),2)</f>
        <v>0</v>
      </c>
      <c r="I32" s="75">
        <f>ROUND(F32*H32,2)</f>
        <v>0</v>
      </c>
    </row>
    <row r="33" spans="1:9" ht="42.75" customHeight="1">
      <c r="A33" s="76" t="s">
        <v>52</v>
      </c>
      <c r="B33" s="13" t="s">
        <v>102</v>
      </c>
      <c r="C33" s="53" t="s">
        <v>83</v>
      </c>
      <c r="D33" s="16" t="s">
        <v>103</v>
      </c>
      <c r="E33" s="14" t="s">
        <v>87</v>
      </c>
      <c r="F33" s="54">
        <f>'Mem Calc'!B132</f>
        <v>136.47</v>
      </c>
      <c r="G33" s="176"/>
      <c r="H33" s="5">
        <f>ROUND(G33*(1+$I$8),2)</f>
        <v>0</v>
      </c>
      <c r="I33" s="75">
        <f>ROUND(F33*H33,2)</f>
        <v>0</v>
      </c>
    </row>
    <row r="34" spans="1:11" ht="19.5" customHeight="1">
      <c r="A34" s="224"/>
      <c r="B34" s="225"/>
      <c r="C34" s="225"/>
      <c r="D34" s="225"/>
      <c r="E34" s="219" t="s">
        <v>9</v>
      </c>
      <c r="F34" s="219"/>
      <c r="G34" s="219"/>
      <c r="H34" s="219"/>
      <c r="I34" s="94">
        <f>SUM(I32:I33)</f>
        <v>0</v>
      </c>
      <c r="K34" s="56"/>
    </row>
    <row r="35" spans="1:11" ht="19.5" customHeight="1">
      <c r="A35" s="127"/>
      <c r="B35" s="122"/>
      <c r="C35" s="122"/>
      <c r="D35" s="122"/>
      <c r="E35" s="138"/>
      <c r="F35" s="139"/>
      <c r="G35" s="139"/>
      <c r="H35" s="139"/>
      <c r="I35" s="140"/>
      <c r="K35" s="56"/>
    </row>
    <row r="36" spans="1:9" ht="19.5" customHeight="1">
      <c r="A36" s="222"/>
      <c r="B36" s="223"/>
      <c r="C36" s="125">
        <v>5</v>
      </c>
      <c r="D36" s="126" t="s">
        <v>89</v>
      </c>
      <c r="E36" s="91"/>
      <c r="F36" s="92"/>
      <c r="G36" s="92"/>
      <c r="H36" s="92"/>
      <c r="I36" s="93"/>
    </row>
    <row r="37" spans="1:9" ht="43.5" customHeight="1">
      <c r="A37" s="76" t="s">
        <v>52</v>
      </c>
      <c r="B37" s="13" t="s">
        <v>107</v>
      </c>
      <c r="C37" s="53" t="s">
        <v>90</v>
      </c>
      <c r="D37" s="16" t="s">
        <v>108</v>
      </c>
      <c r="E37" s="14" t="s">
        <v>51</v>
      </c>
      <c r="F37" s="54">
        <f>'Mem Calc'!B138</f>
        <v>14</v>
      </c>
      <c r="G37" s="176"/>
      <c r="H37" s="5">
        <f>ROUND(G37*(1+$I$8),2)</f>
        <v>0</v>
      </c>
      <c r="I37" s="75">
        <f>ROUND(F37*H37,2)</f>
        <v>0</v>
      </c>
    </row>
    <row r="38" spans="1:9" ht="42.75" customHeight="1">
      <c r="A38" s="76" t="s">
        <v>93</v>
      </c>
      <c r="B38" s="13">
        <v>97667</v>
      </c>
      <c r="C38" s="53" t="s">
        <v>91</v>
      </c>
      <c r="D38" s="16" t="s">
        <v>136</v>
      </c>
      <c r="E38" s="14" t="s">
        <v>51</v>
      </c>
      <c r="F38" s="54">
        <f>'Mem Calc'!B142</f>
        <v>52</v>
      </c>
      <c r="G38" s="176"/>
      <c r="H38" s="5">
        <f>ROUND(G38*(1+$I$8),2)</f>
        <v>0</v>
      </c>
      <c r="I38" s="75">
        <f>ROUND(F38*H38,2)</f>
        <v>0</v>
      </c>
    </row>
    <row r="39" spans="1:9" ht="42.75" customHeight="1">
      <c r="A39" s="98" t="s">
        <v>93</v>
      </c>
      <c r="B39" s="156" t="s">
        <v>92</v>
      </c>
      <c r="C39" s="53" t="s">
        <v>95</v>
      </c>
      <c r="D39" s="157" t="s">
        <v>94</v>
      </c>
      <c r="E39" s="14" t="s">
        <v>1</v>
      </c>
      <c r="F39" s="54">
        <f>'Mem Calc'!B148</f>
        <v>4</v>
      </c>
      <c r="G39" s="176"/>
      <c r="H39" s="5">
        <f>ROUND(G39*(1+$I$8),2)</f>
        <v>0</v>
      </c>
      <c r="I39" s="75">
        <f>ROUND(F39*H39,2)</f>
        <v>0</v>
      </c>
    </row>
    <row r="40" spans="1:9" ht="42.75" customHeight="1">
      <c r="A40" s="98" t="s">
        <v>93</v>
      </c>
      <c r="B40" s="156">
        <v>83399</v>
      </c>
      <c r="C40" s="53" t="s">
        <v>96</v>
      </c>
      <c r="D40" s="157" t="s">
        <v>98</v>
      </c>
      <c r="E40" s="14" t="s">
        <v>1</v>
      </c>
      <c r="F40" s="54">
        <f>'Mem Calc'!B154</f>
        <v>4</v>
      </c>
      <c r="G40" s="176"/>
      <c r="H40" s="5">
        <f>ROUND(G40*(1+$I$8),2)</f>
        <v>0</v>
      </c>
      <c r="I40" s="75">
        <f>ROUND(F40*H40,2)</f>
        <v>0</v>
      </c>
    </row>
    <row r="41" spans="1:9" ht="42.75" customHeight="1">
      <c r="A41" s="98" t="s">
        <v>52</v>
      </c>
      <c r="B41" s="156" t="s">
        <v>105</v>
      </c>
      <c r="C41" s="53" t="s">
        <v>97</v>
      </c>
      <c r="D41" s="157" t="s">
        <v>106</v>
      </c>
      <c r="E41" s="14" t="s">
        <v>51</v>
      </c>
      <c r="F41" s="54">
        <f>'Mem Calc'!B161</f>
        <v>132</v>
      </c>
      <c r="G41" s="176"/>
      <c r="H41" s="5">
        <f>ROUND(G41*(1+$I$8),2)</f>
        <v>0</v>
      </c>
      <c r="I41" s="75">
        <f>ROUND(F41*H41,2)</f>
        <v>0</v>
      </c>
    </row>
    <row r="42" spans="1:11" ht="19.5" customHeight="1">
      <c r="A42" s="224"/>
      <c r="B42" s="225"/>
      <c r="C42" s="225"/>
      <c r="D42" s="225"/>
      <c r="E42" s="219" t="s">
        <v>9</v>
      </c>
      <c r="F42" s="219"/>
      <c r="G42" s="219"/>
      <c r="H42" s="219"/>
      <c r="I42" s="94">
        <f>SUM(I37:I41)</f>
        <v>0</v>
      </c>
      <c r="K42" s="56"/>
    </row>
    <row r="43" spans="1:11" ht="19.5" customHeight="1">
      <c r="A43" s="173"/>
      <c r="B43" s="174"/>
      <c r="C43" s="122"/>
      <c r="D43" s="172"/>
      <c r="E43" s="171"/>
      <c r="F43" s="123"/>
      <c r="G43" s="123"/>
      <c r="H43" s="123"/>
      <c r="I43" s="124"/>
      <c r="K43" s="56"/>
    </row>
    <row r="44" spans="1:9" ht="19.5" customHeight="1">
      <c r="A44" s="222"/>
      <c r="B44" s="223"/>
      <c r="C44" s="125">
        <v>6</v>
      </c>
      <c r="D44" s="126" t="s">
        <v>146</v>
      </c>
      <c r="E44" s="91"/>
      <c r="F44" s="92"/>
      <c r="G44" s="92"/>
      <c r="H44" s="92"/>
      <c r="I44" s="93"/>
    </row>
    <row r="45" spans="1:9" ht="43.5" customHeight="1">
      <c r="A45" s="76" t="s">
        <v>148</v>
      </c>
      <c r="B45" s="13" t="s">
        <v>147</v>
      </c>
      <c r="C45" s="53" t="s">
        <v>149</v>
      </c>
      <c r="D45" s="155" t="s">
        <v>155</v>
      </c>
      <c r="E45" s="14" t="s">
        <v>152</v>
      </c>
      <c r="F45" s="54">
        <v>1</v>
      </c>
      <c r="G45" s="176"/>
      <c r="H45" s="5">
        <f>ROUND(G45*(1+$I$8),2)</f>
        <v>0</v>
      </c>
      <c r="I45" s="75">
        <f>ROUND(F45*H45,2)</f>
        <v>0</v>
      </c>
    </row>
    <row r="46" spans="1:9" ht="39" customHeight="1">
      <c r="A46" s="76" t="s">
        <v>148</v>
      </c>
      <c r="B46" s="13" t="s">
        <v>147</v>
      </c>
      <c r="C46" s="53" t="s">
        <v>150</v>
      </c>
      <c r="D46" s="155" t="s">
        <v>157</v>
      </c>
      <c r="E46" s="14" t="s">
        <v>152</v>
      </c>
      <c r="F46" s="54">
        <v>1</v>
      </c>
      <c r="G46" s="176"/>
      <c r="H46" s="5">
        <f>ROUND(G46*(1+$I$8),2)</f>
        <v>0</v>
      </c>
      <c r="I46" s="75">
        <f>ROUND(F46*H46,2)</f>
        <v>0</v>
      </c>
    </row>
    <row r="47" spans="1:9" ht="42.75" customHeight="1">
      <c r="A47" s="76" t="s">
        <v>148</v>
      </c>
      <c r="B47" s="13" t="s">
        <v>147</v>
      </c>
      <c r="C47" s="53" t="s">
        <v>151</v>
      </c>
      <c r="D47" s="167" t="s">
        <v>156</v>
      </c>
      <c r="E47" s="14" t="s">
        <v>153</v>
      </c>
      <c r="F47" s="54">
        <v>1</v>
      </c>
      <c r="G47" s="176"/>
      <c r="H47" s="5">
        <f>ROUND(G47*(1+$I$8),2)</f>
        <v>0</v>
      </c>
      <c r="I47" s="75">
        <f>ROUND(F47*H47,2)</f>
        <v>0</v>
      </c>
    </row>
    <row r="48" spans="1:11" ht="19.5" customHeight="1">
      <c r="A48" s="224"/>
      <c r="B48" s="225"/>
      <c r="C48" s="225"/>
      <c r="D48" s="225"/>
      <c r="E48" s="219" t="s">
        <v>9</v>
      </c>
      <c r="F48" s="219"/>
      <c r="G48" s="219"/>
      <c r="H48" s="219"/>
      <c r="I48" s="94">
        <f>SUM(I45:I47)</f>
        <v>0</v>
      </c>
      <c r="K48" s="56"/>
    </row>
    <row r="49" spans="1:11" ht="27.75" customHeight="1">
      <c r="A49" s="240"/>
      <c r="B49" s="241"/>
      <c r="C49" s="241"/>
      <c r="D49" s="241"/>
      <c r="E49" s="215" t="s">
        <v>6</v>
      </c>
      <c r="F49" s="215"/>
      <c r="G49" s="215"/>
      <c r="H49" s="216"/>
      <c r="I49" s="107">
        <f>I16+I23+I28+I34+I42+I48</f>
        <v>0</v>
      </c>
      <c r="K49" s="56">
        <f>SUMIF(A23:A27,"SINAPI",I23:I27)</f>
        <v>0</v>
      </c>
    </row>
    <row r="50" spans="1:9" ht="15.75">
      <c r="A50" s="180"/>
      <c r="B50" s="181"/>
      <c r="C50" s="181"/>
      <c r="D50" s="182"/>
      <c r="E50" s="183"/>
      <c r="F50" s="184"/>
      <c r="G50" s="206" t="s">
        <v>167</v>
      </c>
      <c r="H50" s="206"/>
      <c r="I50" s="185"/>
    </row>
    <row r="51" spans="1:9" ht="15" customHeight="1">
      <c r="A51" s="180"/>
      <c r="B51" s="181"/>
      <c r="C51" s="181"/>
      <c r="D51" s="182"/>
      <c r="E51" s="183"/>
      <c r="F51" s="184"/>
      <c r="G51" s="206" t="s">
        <v>168</v>
      </c>
      <c r="H51" s="206"/>
      <c r="I51" s="185"/>
    </row>
    <row r="52" spans="1:9" ht="15" customHeight="1">
      <c r="A52" s="186"/>
      <c r="B52" s="187"/>
      <c r="C52" s="188"/>
      <c r="D52" s="188"/>
      <c r="E52" s="188"/>
      <c r="F52" s="188"/>
      <c r="G52" s="188"/>
      <c r="H52" s="188"/>
      <c r="I52" s="189"/>
    </row>
    <row r="53" spans="1:9" ht="19.5" customHeight="1">
      <c r="A53" s="186"/>
      <c r="B53" s="207" t="s">
        <v>169</v>
      </c>
      <c r="C53" s="208"/>
      <c r="D53" s="208"/>
      <c r="E53" s="208"/>
      <c r="F53" s="209"/>
      <c r="G53" s="207" t="s">
        <v>170</v>
      </c>
      <c r="H53" s="208"/>
      <c r="I53" s="210"/>
    </row>
    <row r="54" spans="1:9" ht="19.5" customHeight="1">
      <c r="A54" s="186"/>
      <c r="B54" s="188"/>
      <c r="C54" s="188"/>
      <c r="D54" s="188"/>
      <c r="E54" s="190"/>
      <c r="F54" s="190"/>
      <c r="G54" s="190"/>
      <c r="H54" s="191"/>
      <c r="I54" s="192"/>
    </row>
    <row r="55" spans="1:9" ht="19.5" customHeight="1">
      <c r="A55" s="186"/>
      <c r="B55" s="207" t="s">
        <v>171</v>
      </c>
      <c r="C55" s="208"/>
      <c r="D55" s="209"/>
      <c r="E55" s="193"/>
      <c r="F55" s="193"/>
      <c r="G55" s="193"/>
      <c r="H55" s="193"/>
      <c r="I55" s="194"/>
    </row>
    <row r="56" spans="1:9" ht="15" customHeight="1">
      <c r="A56" s="186"/>
      <c r="B56" s="188"/>
      <c r="C56" s="188"/>
      <c r="D56" s="188"/>
      <c r="E56" s="195"/>
      <c r="F56" s="195"/>
      <c r="G56" s="195"/>
      <c r="H56" s="195"/>
      <c r="I56" s="196"/>
    </row>
    <row r="57" spans="1:9" ht="15" customHeight="1">
      <c r="A57" s="186"/>
      <c r="B57" s="197" t="s">
        <v>172</v>
      </c>
      <c r="C57" s="188"/>
      <c r="D57" s="188"/>
      <c r="E57" s="195"/>
      <c r="F57" s="195"/>
      <c r="G57" s="195"/>
      <c r="H57" s="195"/>
      <c r="I57" s="196"/>
    </row>
    <row r="58" spans="1:9" ht="12.75">
      <c r="A58" s="186"/>
      <c r="B58" s="197"/>
      <c r="C58" s="188"/>
      <c r="D58" s="188"/>
      <c r="E58" s="195"/>
      <c r="F58" s="195"/>
      <c r="G58" s="195"/>
      <c r="H58" s="195"/>
      <c r="I58" s="196"/>
    </row>
    <row r="59" spans="1:9" ht="12.75">
      <c r="A59" s="186"/>
      <c r="B59" s="188"/>
      <c r="C59" s="188"/>
      <c r="D59" s="188"/>
      <c r="E59" s="195"/>
      <c r="F59" s="195"/>
      <c r="G59" s="195"/>
      <c r="H59" s="195"/>
      <c r="I59" s="196"/>
    </row>
    <row r="60" spans="1:9" ht="12.75">
      <c r="A60" s="186"/>
      <c r="B60" s="188"/>
      <c r="C60" s="188"/>
      <c r="D60" s="198" t="s">
        <v>173</v>
      </c>
      <c r="E60" s="211" t="s">
        <v>174</v>
      </c>
      <c r="F60" s="211"/>
      <c r="G60" s="211"/>
      <c r="H60" s="211"/>
      <c r="I60" s="212"/>
    </row>
    <row r="61" spans="1:9" ht="12.75">
      <c r="A61" s="186"/>
      <c r="B61" s="188"/>
      <c r="C61" s="188"/>
      <c r="D61" s="188"/>
      <c r="E61" s="204"/>
      <c r="F61" s="204"/>
      <c r="G61" s="204"/>
      <c r="H61" s="204"/>
      <c r="I61" s="205"/>
    </row>
    <row r="62" spans="1:9" ht="12.75">
      <c r="A62" s="186"/>
      <c r="B62" s="188"/>
      <c r="C62" s="188"/>
      <c r="D62" s="188"/>
      <c r="E62" s="199"/>
      <c r="F62" s="199"/>
      <c r="G62" s="199"/>
      <c r="H62" s="199"/>
      <c r="I62" s="200"/>
    </row>
    <row r="63" spans="1:9" ht="12.75" thickBot="1">
      <c r="A63" s="201"/>
      <c r="B63" s="202"/>
      <c r="C63" s="202"/>
      <c r="D63" s="202"/>
      <c r="E63" s="202"/>
      <c r="F63" s="202"/>
      <c r="G63" s="202"/>
      <c r="H63" s="202"/>
      <c r="I63" s="203"/>
    </row>
  </sheetData>
  <sheetProtection/>
  <mergeCells count="41">
    <mergeCell ref="A44:B44"/>
    <mergeCell ref="A48:D48"/>
    <mergeCell ref="E48:H48"/>
    <mergeCell ref="A34:D34"/>
    <mergeCell ref="A23:D23"/>
    <mergeCell ref="A28:D28"/>
    <mergeCell ref="A12:B12"/>
    <mergeCell ref="A16:D16"/>
    <mergeCell ref="E16:H16"/>
    <mergeCell ref="A31:B31"/>
    <mergeCell ref="A49:D49"/>
    <mergeCell ref="A5:I5"/>
    <mergeCell ref="A10:B10"/>
    <mergeCell ref="C10:C11"/>
    <mergeCell ref="D10:D11"/>
    <mergeCell ref="A25:B25"/>
    <mergeCell ref="A18:B18"/>
    <mergeCell ref="A36:B36"/>
    <mergeCell ref="A42:D42"/>
    <mergeCell ref="E42:H42"/>
    <mergeCell ref="D1:I1"/>
    <mergeCell ref="D2:I2"/>
    <mergeCell ref="D3:I3"/>
    <mergeCell ref="A7:F7"/>
    <mergeCell ref="A8:F8"/>
    <mergeCell ref="G7:H7"/>
    <mergeCell ref="G8:H8"/>
    <mergeCell ref="E49:H49"/>
    <mergeCell ref="G10:H10"/>
    <mergeCell ref="E10:E11"/>
    <mergeCell ref="F10:F11"/>
    <mergeCell ref="E34:H34"/>
    <mergeCell ref="E23:H23"/>
    <mergeCell ref="E28:H28"/>
    <mergeCell ref="E61:I61"/>
    <mergeCell ref="G50:H50"/>
    <mergeCell ref="G51:H51"/>
    <mergeCell ref="B53:F53"/>
    <mergeCell ref="G53:I53"/>
    <mergeCell ref="B55:D55"/>
    <mergeCell ref="E60:I60"/>
  </mergeCells>
  <printOptions horizontalCentered="1"/>
  <pageMargins left="0.1968503937007874" right="0.1968503937007874" top="0.984251968503937" bottom="0.7874015748031497" header="0.1968503937007874" footer="0.1968503937007874"/>
  <pageSetup fitToHeight="3" horizontalDpi="300" verticalDpi="300" orientation="landscape" paperSize="9" scale="95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zoomScalePageLayoutView="0" workbookViewId="0" topLeftCell="A1">
      <selection activeCell="K27" sqref="K27"/>
    </sheetView>
  </sheetViews>
  <sheetFormatPr defaultColWidth="8.83203125" defaultRowHeight="12.75"/>
  <cols>
    <col min="1" max="1" width="10.5" style="17" customWidth="1"/>
    <col min="2" max="2" width="8.33203125" style="17" customWidth="1"/>
    <col min="3" max="3" width="25.66015625" style="19" bestFit="1" customWidth="1"/>
    <col min="4" max="4" width="11.16015625" style="17" customWidth="1"/>
    <col min="5" max="5" width="14.16015625" style="20" bestFit="1" customWidth="1"/>
    <col min="6" max="6" width="14.66015625" style="17" customWidth="1"/>
    <col min="7" max="7" width="14.16015625" style="17" customWidth="1"/>
    <col min="8" max="8" width="14.5" style="17" customWidth="1"/>
    <col min="9" max="9" width="14.16015625" style="17" customWidth="1"/>
    <col min="10" max="10" width="8.83203125" style="17" customWidth="1"/>
    <col min="11" max="11" width="12.33203125" style="17" customWidth="1"/>
    <col min="12" max="16384" width="8.83203125" style="17" customWidth="1"/>
  </cols>
  <sheetData>
    <row r="1" spans="2:9" ht="25.5">
      <c r="B1" s="255" t="s">
        <v>43</v>
      </c>
      <c r="C1" s="256"/>
      <c r="D1" s="256"/>
      <c r="E1" s="256"/>
      <c r="F1" s="256"/>
      <c r="G1" s="256"/>
      <c r="H1" s="256"/>
      <c r="I1" s="257"/>
    </row>
    <row r="2" spans="2:9" ht="20.25">
      <c r="B2" s="258" t="s">
        <v>161</v>
      </c>
      <c r="C2" s="259"/>
      <c r="D2" s="259"/>
      <c r="E2" s="259"/>
      <c r="F2" s="259"/>
      <c r="G2" s="259"/>
      <c r="H2" s="259"/>
      <c r="I2" s="260"/>
    </row>
    <row r="3" spans="2:9" ht="23.25">
      <c r="B3" s="261"/>
      <c r="C3" s="262"/>
      <c r="D3" s="262"/>
      <c r="E3" s="262"/>
      <c r="F3" s="262"/>
      <c r="G3" s="262"/>
      <c r="H3" s="262"/>
      <c r="I3" s="263"/>
    </row>
    <row r="4" spans="2:9" ht="12.75">
      <c r="B4" s="18"/>
      <c r="C4" s="118" t="s">
        <v>19</v>
      </c>
      <c r="D4" s="264" t="s">
        <v>158</v>
      </c>
      <c r="E4" s="265"/>
      <c r="F4" s="265"/>
      <c r="G4" s="268" t="s">
        <v>20</v>
      </c>
      <c r="H4" s="268"/>
      <c r="I4" s="116" t="s">
        <v>160</v>
      </c>
    </row>
    <row r="5" spans="2:9" ht="15.75">
      <c r="B5" s="18"/>
      <c r="C5" s="118" t="s">
        <v>21</v>
      </c>
      <c r="D5" s="266">
        <f>'Plan Orç'!I49</f>
        <v>0</v>
      </c>
      <c r="E5" s="267"/>
      <c r="F5" s="267"/>
      <c r="G5" s="268" t="s">
        <v>22</v>
      </c>
      <c r="H5" s="268"/>
      <c r="I5" s="117" t="s">
        <v>159</v>
      </c>
    </row>
    <row r="6" spans="2:9" ht="12.75">
      <c r="B6" s="18"/>
      <c r="D6" s="115"/>
      <c r="F6" s="115"/>
      <c r="G6" s="115"/>
      <c r="H6" s="115"/>
      <c r="I6" s="62"/>
    </row>
    <row r="7" spans="2:19" ht="36">
      <c r="B7" s="21" t="s">
        <v>2</v>
      </c>
      <c r="C7" s="22" t="s">
        <v>23</v>
      </c>
      <c r="D7" s="23" t="s">
        <v>24</v>
      </c>
      <c r="E7" s="25" t="s">
        <v>25</v>
      </c>
      <c r="F7" s="24" t="s">
        <v>26</v>
      </c>
      <c r="G7" s="24" t="s">
        <v>27</v>
      </c>
      <c r="H7" s="24" t="s">
        <v>28</v>
      </c>
      <c r="I7" s="26" t="s">
        <v>29</v>
      </c>
      <c r="J7" s="27"/>
      <c r="K7" s="17" t="s">
        <v>31</v>
      </c>
      <c r="L7" s="17" t="s">
        <v>25</v>
      </c>
      <c r="M7" s="17" t="s">
        <v>26</v>
      </c>
      <c r="N7" s="17" t="s">
        <v>27</v>
      </c>
      <c r="O7" s="17" t="s">
        <v>28</v>
      </c>
      <c r="P7" s="17" t="s">
        <v>29</v>
      </c>
      <c r="Q7" s="17" t="s">
        <v>30</v>
      </c>
      <c r="R7" s="61" t="s">
        <v>37</v>
      </c>
      <c r="S7" s="61" t="s">
        <v>45</v>
      </c>
    </row>
    <row r="8" spans="2:19" s="41" customFormat="1" ht="12.75">
      <c r="B8" s="250">
        <v>1</v>
      </c>
      <c r="C8" s="251" t="str">
        <f>'Plan Orç'!D12</f>
        <v>SERVIÇOS PRELIMINARES</v>
      </c>
      <c r="D8" s="88" t="s">
        <v>32</v>
      </c>
      <c r="E8" s="46" t="e">
        <f>E9/E22</f>
        <v>#DIV/0!</v>
      </c>
      <c r="F8" s="42">
        <v>1</v>
      </c>
      <c r="G8" s="42"/>
      <c r="H8" s="42"/>
      <c r="I8" s="43"/>
      <c r="J8" s="27"/>
      <c r="K8" s="47">
        <v>0</v>
      </c>
      <c r="L8" s="41" t="e">
        <f aca="true" t="shared" si="0" ref="L8:L21">E8*K8</f>
        <v>#DIV/0!</v>
      </c>
      <c r="M8" s="41">
        <f aca="true" t="shared" si="1" ref="M8:M21">F8*K8</f>
        <v>0</v>
      </c>
      <c r="N8" s="41">
        <f aca="true" t="shared" si="2" ref="N8:N21">G8*K8</f>
        <v>0</v>
      </c>
      <c r="O8" s="41">
        <f aca="true" t="shared" si="3" ref="O8:O21">H8*K8</f>
        <v>0</v>
      </c>
      <c r="P8" s="41" t="e">
        <f>#REF!*K8</f>
        <v>#REF!</v>
      </c>
      <c r="Q8" s="41">
        <f aca="true" t="shared" si="4" ref="Q8:Q21">I8*K8</f>
        <v>0</v>
      </c>
      <c r="R8" s="41" t="e">
        <f>#REF!*K8</f>
        <v>#REF!</v>
      </c>
      <c r="S8" s="41" t="e">
        <f>#REF!*K8</f>
        <v>#REF!</v>
      </c>
    </row>
    <row r="9" spans="2:19" s="41" customFormat="1" ht="12.75">
      <c r="B9" s="250"/>
      <c r="C9" s="251"/>
      <c r="D9" s="88" t="s">
        <v>33</v>
      </c>
      <c r="E9" s="44">
        <f>'Plan Orç'!I16</f>
        <v>0</v>
      </c>
      <c r="F9" s="44">
        <f>ROUND(F8*E9,2)</f>
        <v>0</v>
      </c>
      <c r="G9" s="44"/>
      <c r="H9" s="44"/>
      <c r="I9" s="45"/>
      <c r="J9" s="27"/>
      <c r="K9" s="47">
        <v>1</v>
      </c>
      <c r="L9" s="41">
        <f t="shared" si="0"/>
        <v>0</v>
      </c>
      <c r="M9" s="41">
        <f t="shared" si="1"/>
        <v>0</v>
      </c>
      <c r="N9" s="41">
        <f t="shared" si="2"/>
        <v>0</v>
      </c>
      <c r="O9" s="41">
        <f t="shared" si="3"/>
        <v>0</v>
      </c>
      <c r="P9" s="41" t="e">
        <f>#REF!*K9</f>
        <v>#REF!</v>
      </c>
      <c r="Q9" s="41">
        <f t="shared" si="4"/>
        <v>0</v>
      </c>
      <c r="R9" s="41" t="e">
        <f>#REF!*K9</f>
        <v>#REF!</v>
      </c>
      <c r="S9" s="41" t="e">
        <f>#REF!*K9</f>
        <v>#REF!</v>
      </c>
    </row>
    <row r="10" spans="2:18" s="27" customFormat="1" ht="12.75">
      <c r="B10" s="248">
        <v>2</v>
      </c>
      <c r="C10" s="249" t="str">
        <f>'Plan Orç'!D18</f>
        <v>ESTRUTURA DE FUNDAÇÃO</v>
      </c>
      <c r="D10" s="89" t="s">
        <v>32</v>
      </c>
      <c r="E10" s="49" t="e">
        <f>E11/E22</f>
        <v>#DIV/0!</v>
      </c>
      <c r="F10" s="49">
        <v>0.7</v>
      </c>
      <c r="G10" s="49">
        <v>0.3</v>
      </c>
      <c r="H10" s="49"/>
      <c r="I10" s="33"/>
      <c r="K10" s="47">
        <v>0</v>
      </c>
      <c r="L10" s="41" t="e">
        <f t="shared" si="0"/>
        <v>#DIV/0!</v>
      </c>
      <c r="M10" s="41">
        <f t="shared" si="1"/>
        <v>0</v>
      </c>
      <c r="N10" s="41">
        <f t="shared" si="2"/>
        <v>0</v>
      </c>
      <c r="O10" s="41">
        <f t="shared" si="3"/>
        <v>0</v>
      </c>
      <c r="P10" s="41" t="e">
        <f>#REF!*K10</f>
        <v>#REF!</v>
      </c>
      <c r="Q10" s="41">
        <f t="shared" si="4"/>
        <v>0</v>
      </c>
      <c r="R10" s="41" t="e">
        <f>#REF!*K10</f>
        <v>#REF!</v>
      </c>
    </row>
    <row r="11" spans="2:18" s="27" customFormat="1" ht="12.75">
      <c r="B11" s="248"/>
      <c r="C11" s="249"/>
      <c r="D11" s="89" t="s">
        <v>33</v>
      </c>
      <c r="E11" s="32">
        <f>'Plan Orç'!I23</f>
        <v>0</v>
      </c>
      <c r="F11" s="32">
        <f>F10*E11</f>
        <v>0</v>
      </c>
      <c r="G11" s="32">
        <f>(G10*E11)</f>
        <v>0</v>
      </c>
      <c r="H11" s="32"/>
      <c r="I11" s="33"/>
      <c r="K11" s="47">
        <v>1</v>
      </c>
      <c r="L11" s="41">
        <f t="shared" si="0"/>
        <v>0</v>
      </c>
      <c r="M11" s="41">
        <f t="shared" si="1"/>
        <v>0</v>
      </c>
      <c r="N11" s="41">
        <f t="shared" si="2"/>
        <v>0</v>
      </c>
      <c r="O11" s="41">
        <f t="shared" si="3"/>
        <v>0</v>
      </c>
      <c r="P11" s="41" t="e">
        <f>#REF!*K11</f>
        <v>#REF!</v>
      </c>
      <c r="Q11" s="41">
        <f t="shared" si="4"/>
        <v>0</v>
      </c>
      <c r="R11" s="41" t="e">
        <f>#REF!*K11</f>
        <v>#REF!</v>
      </c>
    </row>
    <row r="12" spans="2:19" s="41" customFormat="1" ht="12.75">
      <c r="B12" s="250">
        <v>3</v>
      </c>
      <c r="C12" s="251" t="str">
        <f>'Plan Orç'!D25</f>
        <v>SUPRAESTRUTURA</v>
      </c>
      <c r="D12" s="88" t="s">
        <v>32</v>
      </c>
      <c r="E12" s="46" t="e">
        <f>E13/E22</f>
        <v>#DIV/0!</v>
      </c>
      <c r="F12" s="42">
        <v>0.3</v>
      </c>
      <c r="G12" s="42">
        <v>0.7</v>
      </c>
      <c r="H12" s="42"/>
      <c r="I12" s="43"/>
      <c r="J12" s="27"/>
      <c r="K12" s="47">
        <v>0</v>
      </c>
      <c r="L12" s="41" t="e">
        <f t="shared" si="0"/>
        <v>#DIV/0!</v>
      </c>
      <c r="M12" s="41">
        <f t="shared" si="1"/>
        <v>0</v>
      </c>
      <c r="N12" s="41">
        <f t="shared" si="2"/>
        <v>0</v>
      </c>
      <c r="O12" s="41">
        <f t="shared" si="3"/>
        <v>0</v>
      </c>
      <c r="P12" s="41" t="e">
        <f>#REF!*K12</f>
        <v>#REF!</v>
      </c>
      <c r="Q12" s="41">
        <f t="shared" si="4"/>
        <v>0</v>
      </c>
      <c r="R12" s="41" t="e">
        <f>#REF!*K12</f>
        <v>#REF!</v>
      </c>
      <c r="S12" s="41" t="e">
        <f>#REF!*K12</f>
        <v>#REF!</v>
      </c>
    </row>
    <row r="13" spans="2:19" s="41" customFormat="1" ht="12.75">
      <c r="B13" s="250"/>
      <c r="C13" s="251"/>
      <c r="D13" s="88" t="s">
        <v>33</v>
      </c>
      <c r="E13" s="44">
        <f>'Plan Orç'!I28</f>
        <v>0</v>
      </c>
      <c r="F13" s="44">
        <f>ROUND(F12*E13,2)</f>
        <v>0</v>
      </c>
      <c r="G13" s="44">
        <f>ROUND(G12*E13,2)</f>
        <v>0</v>
      </c>
      <c r="H13" s="44"/>
      <c r="I13" s="45"/>
      <c r="J13" s="27"/>
      <c r="K13" s="47">
        <v>1</v>
      </c>
      <c r="L13" s="41">
        <f t="shared" si="0"/>
        <v>0</v>
      </c>
      <c r="M13" s="41">
        <f t="shared" si="1"/>
        <v>0</v>
      </c>
      <c r="N13" s="41">
        <f t="shared" si="2"/>
        <v>0</v>
      </c>
      <c r="O13" s="41">
        <f t="shared" si="3"/>
        <v>0</v>
      </c>
      <c r="P13" s="41" t="e">
        <f>#REF!*K13</f>
        <v>#REF!</v>
      </c>
      <c r="Q13" s="41">
        <f t="shared" si="4"/>
        <v>0</v>
      </c>
      <c r="R13" s="41" t="e">
        <f>#REF!*K13</f>
        <v>#REF!</v>
      </c>
      <c r="S13" s="41" t="e">
        <f>#REF!*K13</f>
        <v>#REF!</v>
      </c>
    </row>
    <row r="14" spans="2:18" s="169" customFormat="1" ht="12.75">
      <c r="B14" s="248">
        <v>4</v>
      </c>
      <c r="C14" s="249" t="str">
        <f>'Plan Orç'!D31</f>
        <v>REVESTIMENTO</v>
      </c>
      <c r="D14" s="89" t="s">
        <v>32</v>
      </c>
      <c r="E14" s="49" t="e">
        <f>E15/E22</f>
        <v>#DIV/0!</v>
      </c>
      <c r="F14" s="49"/>
      <c r="G14" s="49">
        <v>0.5</v>
      </c>
      <c r="H14" s="49">
        <v>0.5</v>
      </c>
      <c r="I14" s="33"/>
      <c r="K14" s="47">
        <v>0</v>
      </c>
      <c r="L14" s="41" t="e">
        <f aca="true" t="shared" si="5" ref="L14:L19">E14*K14</f>
        <v>#DIV/0!</v>
      </c>
      <c r="M14" s="41">
        <f aca="true" t="shared" si="6" ref="M14:M19">F14*K14</f>
        <v>0</v>
      </c>
      <c r="N14" s="41">
        <f aca="true" t="shared" si="7" ref="N14:N19">G14*K14</f>
        <v>0</v>
      </c>
      <c r="O14" s="41">
        <f aca="true" t="shared" si="8" ref="O14:O19">H14*K14</f>
        <v>0</v>
      </c>
      <c r="P14" s="41" t="e">
        <f>#REF!*K14</f>
        <v>#REF!</v>
      </c>
      <c r="Q14" s="41">
        <f aca="true" t="shared" si="9" ref="Q14:Q19">I14*K14</f>
        <v>0</v>
      </c>
      <c r="R14" s="41" t="e">
        <f>#REF!*K14</f>
        <v>#REF!</v>
      </c>
    </row>
    <row r="15" spans="2:18" s="169" customFormat="1" ht="12.75">
      <c r="B15" s="248"/>
      <c r="C15" s="249"/>
      <c r="D15" s="89" t="s">
        <v>33</v>
      </c>
      <c r="E15" s="32">
        <f>'Plan Orç'!I34</f>
        <v>0</v>
      </c>
      <c r="F15" s="32"/>
      <c r="G15" s="32">
        <f>(G14*E15)</f>
        <v>0</v>
      </c>
      <c r="H15" s="32">
        <f>H14*E15</f>
        <v>0</v>
      </c>
      <c r="I15" s="33"/>
      <c r="K15" s="47">
        <v>1</v>
      </c>
      <c r="L15" s="41">
        <f t="shared" si="5"/>
        <v>0</v>
      </c>
      <c r="M15" s="41">
        <f t="shared" si="6"/>
        <v>0</v>
      </c>
      <c r="N15" s="41">
        <f t="shared" si="7"/>
        <v>0</v>
      </c>
      <c r="O15" s="41">
        <f t="shared" si="8"/>
        <v>0</v>
      </c>
      <c r="P15" s="41" t="e">
        <f>#REF!*K15</f>
        <v>#REF!</v>
      </c>
      <c r="Q15" s="41">
        <f t="shared" si="9"/>
        <v>0</v>
      </c>
      <c r="R15" s="41" t="e">
        <f>#REF!*K15</f>
        <v>#REF!</v>
      </c>
    </row>
    <row r="16" spans="2:19" s="41" customFormat="1" ht="12.75">
      <c r="B16" s="250">
        <v>5</v>
      </c>
      <c r="C16" s="251" t="str">
        <f>'Plan Orç'!D36</f>
        <v>INSTALAÇÕES ELÉTRICAS</v>
      </c>
      <c r="D16" s="88" t="s">
        <v>32</v>
      </c>
      <c r="E16" s="46" t="e">
        <f>E17/E22</f>
        <v>#DIV/0!</v>
      </c>
      <c r="F16" s="42"/>
      <c r="G16" s="42">
        <v>1</v>
      </c>
      <c r="H16" s="42"/>
      <c r="I16" s="43"/>
      <c r="J16" s="169"/>
      <c r="K16" s="47">
        <v>0</v>
      </c>
      <c r="L16" s="41" t="e">
        <f t="shared" si="5"/>
        <v>#DIV/0!</v>
      </c>
      <c r="M16" s="41">
        <f t="shared" si="6"/>
        <v>0</v>
      </c>
      <c r="N16" s="41">
        <f t="shared" si="7"/>
        <v>0</v>
      </c>
      <c r="O16" s="41">
        <f t="shared" si="8"/>
        <v>0</v>
      </c>
      <c r="P16" s="41" t="e">
        <f>#REF!*K16</f>
        <v>#REF!</v>
      </c>
      <c r="Q16" s="41">
        <f t="shared" si="9"/>
        <v>0</v>
      </c>
      <c r="R16" s="41" t="e">
        <f>#REF!*K16</f>
        <v>#REF!</v>
      </c>
      <c r="S16" s="41" t="e">
        <f>#REF!*K16</f>
        <v>#REF!</v>
      </c>
    </row>
    <row r="17" spans="2:19" s="41" customFormat="1" ht="12.75">
      <c r="B17" s="250"/>
      <c r="C17" s="251"/>
      <c r="D17" s="88" t="s">
        <v>33</v>
      </c>
      <c r="E17" s="44">
        <f>'Plan Orç'!I42</f>
        <v>0</v>
      </c>
      <c r="F17" s="44"/>
      <c r="G17" s="44">
        <f>ROUND(G16*E17,2)</f>
        <v>0</v>
      </c>
      <c r="H17" s="44"/>
      <c r="I17" s="45"/>
      <c r="J17" s="169"/>
      <c r="K17" s="47">
        <v>1</v>
      </c>
      <c r="L17" s="41">
        <f t="shared" si="5"/>
        <v>0</v>
      </c>
      <c r="M17" s="41">
        <f t="shared" si="6"/>
        <v>0</v>
      </c>
      <c r="N17" s="41">
        <f t="shared" si="7"/>
        <v>0</v>
      </c>
      <c r="O17" s="41">
        <f t="shared" si="8"/>
        <v>0</v>
      </c>
      <c r="P17" s="41" t="e">
        <f>#REF!*K17</f>
        <v>#REF!</v>
      </c>
      <c r="Q17" s="41">
        <f t="shared" si="9"/>
        <v>0</v>
      </c>
      <c r="R17" s="41" t="e">
        <f>#REF!*K17</f>
        <v>#REF!</v>
      </c>
      <c r="S17" s="41" t="e">
        <f>#REF!*K17</f>
        <v>#REF!</v>
      </c>
    </row>
    <row r="18" spans="2:18" s="169" customFormat="1" ht="12.75">
      <c r="B18" s="248">
        <v>6</v>
      </c>
      <c r="C18" s="249" t="str">
        <f>'Plan Orç'!D44</f>
        <v>LETRAS E SÍMBOLOS</v>
      </c>
      <c r="D18" s="89" t="s">
        <v>32</v>
      </c>
      <c r="E18" s="49" t="e">
        <f>E19/E22</f>
        <v>#DIV/0!</v>
      </c>
      <c r="F18" s="49"/>
      <c r="G18" s="49"/>
      <c r="H18" s="49">
        <v>1</v>
      </c>
      <c r="I18" s="33"/>
      <c r="K18" s="47">
        <v>0</v>
      </c>
      <c r="L18" s="41" t="e">
        <f t="shared" si="5"/>
        <v>#DIV/0!</v>
      </c>
      <c r="M18" s="41">
        <f t="shared" si="6"/>
        <v>0</v>
      </c>
      <c r="N18" s="41">
        <f t="shared" si="7"/>
        <v>0</v>
      </c>
      <c r="O18" s="41">
        <f t="shared" si="8"/>
        <v>0</v>
      </c>
      <c r="P18" s="41" t="e">
        <f>#REF!*K18</f>
        <v>#REF!</v>
      </c>
      <c r="Q18" s="41">
        <f t="shared" si="9"/>
        <v>0</v>
      </c>
      <c r="R18" s="41" t="e">
        <f>#REF!*K18</f>
        <v>#REF!</v>
      </c>
    </row>
    <row r="19" spans="2:18" s="169" customFormat="1" ht="12.75">
      <c r="B19" s="248"/>
      <c r="C19" s="249"/>
      <c r="D19" s="89" t="s">
        <v>33</v>
      </c>
      <c r="E19" s="32">
        <f>'Plan Orç'!I48</f>
        <v>0</v>
      </c>
      <c r="F19" s="32"/>
      <c r="G19" s="32"/>
      <c r="H19" s="32">
        <f>H18*E19</f>
        <v>0</v>
      </c>
      <c r="I19" s="33"/>
      <c r="K19" s="47">
        <v>1</v>
      </c>
      <c r="L19" s="41">
        <f t="shared" si="5"/>
        <v>0</v>
      </c>
      <c r="M19" s="41">
        <f t="shared" si="6"/>
        <v>0</v>
      </c>
      <c r="N19" s="41">
        <f t="shared" si="7"/>
        <v>0</v>
      </c>
      <c r="O19" s="41">
        <f t="shared" si="8"/>
        <v>0</v>
      </c>
      <c r="P19" s="41" t="e">
        <f>#REF!*K19</f>
        <v>#REF!</v>
      </c>
      <c r="Q19" s="41">
        <f t="shared" si="9"/>
        <v>0</v>
      </c>
      <c r="R19" s="41" t="e">
        <f>#REF!*K19</f>
        <v>#REF!</v>
      </c>
    </row>
    <row r="20" spans="2:19" ht="12.75">
      <c r="B20" s="18"/>
      <c r="D20" s="115"/>
      <c r="F20" s="115"/>
      <c r="G20" s="115"/>
      <c r="H20" s="115"/>
      <c r="I20" s="62"/>
      <c r="J20" s="27"/>
      <c r="K20" s="48">
        <v>0</v>
      </c>
      <c r="L20" s="41">
        <f t="shared" si="0"/>
        <v>0</v>
      </c>
      <c r="M20" s="41">
        <f t="shared" si="1"/>
        <v>0</v>
      </c>
      <c r="N20" s="41">
        <f t="shared" si="2"/>
        <v>0</v>
      </c>
      <c r="O20" s="41">
        <f t="shared" si="3"/>
        <v>0</v>
      </c>
      <c r="P20" s="41" t="e">
        <f>#REF!*K20</f>
        <v>#REF!</v>
      </c>
      <c r="Q20" s="41">
        <f t="shared" si="4"/>
        <v>0</v>
      </c>
      <c r="R20" s="41" t="e">
        <f>#REF!*K20</f>
        <v>#REF!</v>
      </c>
      <c r="S20" s="41" t="e">
        <f>#REF!*K20</f>
        <v>#REF!</v>
      </c>
    </row>
    <row r="21" spans="2:19" ht="13.5" customHeight="1">
      <c r="B21" s="18"/>
      <c r="C21" s="252" t="s">
        <v>4</v>
      </c>
      <c r="D21" s="79" t="s">
        <v>32</v>
      </c>
      <c r="E21" s="80" t="e">
        <f>E8+E10+E12+E14+E16+E18</f>
        <v>#DIV/0!</v>
      </c>
      <c r="F21" s="28" t="e">
        <f>F22/D5</f>
        <v>#DIV/0!</v>
      </c>
      <c r="G21" s="28" t="e">
        <f>G22/D5</f>
        <v>#DIV/0!</v>
      </c>
      <c r="H21" s="28" t="e">
        <f>H22/E22</f>
        <v>#DIV/0!</v>
      </c>
      <c r="I21" s="29"/>
      <c r="K21" s="48">
        <v>1</v>
      </c>
      <c r="L21" s="41" t="e">
        <f t="shared" si="0"/>
        <v>#DIV/0!</v>
      </c>
      <c r="M21" s="41" t="e">
        <f t="shared" si="1"/>
        <v>#DIV/0!</v>
      </c>
      <c r="N21" s="41" t="e">
        <f t="shared" si="2"/>
        <v>#DIV/0!</v>
      </c>
      <c r="O21" s="41" t="e">
        <f t="shared" si="3"/>
        <v>#DIV/0!</v>
      </c>
      <c r="P21" s="41" t="e">
        <f>#REF!*K21</f>
        <v>#REF!</v>
      </c>
      <c r="Q21" s="41">
        <f t="shared" si="4"/>
        <v>0</v>
      </c>
      <c r="R21" s="41" t="e">
        <f>#REF!*K21</f>
        <v>#REF!</v>
      </c>
      <c r="S21" s="41" t="e">
        <f>#REF!*K21</f>
        <v>#REF!</v>
      </c>
    </row>
    <row r="22" spans="2:9" ht="13.5" customHeight="1">
      <c r="B22" s="18"/>
      <c r="C22" s="252"/>
      <c r="D22" s="79" t="s">
        <v>33</v>
      </c>
      <c r="E22" s="78">
        <f>E9+E11+E13+E15+E17+E19</f>
        <v>0</v>
      </c>
      <c r="F22" s="30">
        <f>F9+F11+F13</f>
        <v>0</v>
      </c>
      <c r="G22" s="30">
        <f>G9+G11+G13+G15+G17</f>
        <v>0</v>
      </c>
      <c r="H22" s="30">
        <f>H15+H19</f>
        <v>0</v>
      </c>
      <c r="I22" s="31"/>
    </row>
    <row r="23" spans="2:9" ht="15">
      <c r="B23" s="18"/>
      <c r="D23" s="34"/>
      <c r="F23" s="35"/>
      <c r="G23" s="35"/>
      <c r="H23" s="35"/>
      <c r="I23" s="120"/>
    </row>
    <row r="24" spans="2:9" s="61" customFormat="1" ht="15">
      <c r="B24" s="18"/>
      <c r="C24" s="19"/>
      <c r="D24" s="34"/>
      <c r="E24" s="20"/>
      <c r="F24" s="35"/>
      <c r="G24" s="35"/>
      <c r="H24" s="35"/>
      <c r="I24" s="120"/>
    </row>
    <row r="25" spans="2:9" ht="12.75">
      <c r="B25" s="18"/>
      <c r="D25" s="253"/>
      <c r="E25" s="253"/>
      <c r="F25" s="253"/>
      <c r="G25" s="115"/>
      <c r="H25" s="253"/>
      <c r="I25" s="254"/>
    </row>
    <row r="26" spans="2:10" ht="15.75">
      <c r="B26" s="18"/>
      <c r="D26" s="119" t="s">
        <v>48</v>
      </c>
      <c r="F26" s="115"/>
      <c r="G26" s="119" t="s">
        <v>49</v>
      </c>
      <c r="H26" s="119"/>
      <c r="I26" s="86"/>
      <c r="J26" s="84"/>
    </row>
    <row r="27" spans="2:10" ht="15.75">
      <c r="B27" s="18"/>
      <c r="D27" s="119" t="s">
        <v>35</v>
      </c>
      <c r="F27" s="115"/>
      <c r="G27" s="119" t="s">
        <v>50</v>
      </c>
      <c r="H27" s="119"/>
      <c r="I27" s="86"/>
      <c r="J27" s="84"/>
    </row>
    <row r="28" spans="2:10" s="85" customFormat="1" ht="17.25">
      <c r="B28" s="18"/>
      <c r="C28" s="19"/>
      <c r="D28" s="115"/>
      <c r="E28" s="20"/>
      <c r="F28" s="115"/>
      <c r="G28" s="119"/>
      <c r="H28" s="119"/>
      <c r="I28" s="121"/>
      <c r="J28" s="84"/>
    </row>
    <row r="29" spans="2:9" ht="13.5" thickBot="1">
      <c r="B29" s="36"/>
      <c r="C29" s="37"/>
      <c r="D29" s="38"/>
      <c r="E29" s="39"/>
      <c r="F29" s="38"/>
      <c r="G29" s="38"/>
      <c r="H29" s="38"/>
      <c r="I29" s="40"/>
    </row>
  </sheetData>
  <sheetProtection/>
  <mergeCells count="22">
    <mergeCell ref="D4:F4"/>
    <mergeCell ref="D5:F5"/>
    <mergeCell ref="G4:H4"/>
    <mergeCell ref="G5:H5"/>
    <mergeCell ref="B10:B11"/>
    <mergeCell ref="C10:C11"/>
    <mergeCell ref="C21:C22"/>
    <mergeCell ref="D25:F25"/>
    <mergeCell ref="H25:I25"/>
    <mergeCell ref="B12:B13"/>
    <mergeCell ref="C12:C13"/>
    <mergeCell ref="B1:I1"/>
    <mergeCell ref="B2:I2"/>
    <mergeCell ref="B8:B9"/>
    <mergeCell ref="C8:C9"/>
    <mergeCell ref="B3:I3"/>
    <mergeCell ref="B14:B15"/>
    <mergeCell ref="C14:C15"/>
    <mergeCell ref="B16:B17"/>
    <mergeCell ref="C16:C17"/>
    <mergeCell ref="B18:B19"/>
    <mergeCell ref="C18:C19"/>
  </mergeCells>
  <printOptions horizontalCentered="1" verticalCentered="1"/>
  <pageMargins left="0.1968503937007874" right="0.11811023622047245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9"/>
  <sheetViews>
    <sheetView zoomScalePageLayoutView="0" workbookViewId="0" topLeftCell="A148">
      <selection activeCell="M139" sqref="M139"/>
    </sheetView>
  </sheetViews>
  <sheetFormatPr defaultColWidth="9.33203125" defaultRowHeight="12.75"/>
  <cols>
    <col min="1" max="1" width="16.33203125" style="15" bestFit="1" customWidth="1"/>
    <col min="2" max="2" width="9.5" style="8" bestFit="1" customWidth="1"/>
    <col min="3" max="3" width="9.33203125" style="8" customWidth="1"/>
    <col min="4" max="4" width="10" style="9" bestFit="1" customWidth="1"/>
    <col min="5" max="9" width="9.33203125" style="8" customWidth="1"/>
    <col min="10" max="10" width="9.33203125" style="11" customWidth="1"/>
    <col min="11" max="16384" width="9.33203125" style="8" customWidth="1"/>
  </cols>
  <sheetData>
    <row r="1" spans="1:9" ht="25.5">
      <c r="A1" s="255" t="s">
        <v>44</v>
      </c>
      <c r="B1" s="256"/>
      <c r="C1" s="256"/>
      <c r="D1" s="256"/>
      <c r="E1" s="256"/>
      <c r="F1" s="256"/>
      <c r="G1" s="256"/>
      <c r="H1" s="256"/>
      <c r="I1" s="257"/>
    </row>
    <row r="2" spans="1:9" ht="15">
      <c r="A2" s="273" t="s">
        <v>161</v>
      </c>
      <c r="B2" s="274"/>
      <c r="C2" s="274"/>
      <c r="D2" s="274"/>
      <c r="E2" s="274"/>
      <c r="F2" s="274"/>
      <c r="G2" s="274"/>
      <c r="H2" s="274"/>
      <c r="I2" s="275"/>
    </row>
    <row r="3" spans="1:9" ht="9" customHeight="1">
      <c r="A3" s="58"/>
      <c r="B3" s="59"/>
      <c r="C3" s="59"/>
      <c r="D3" s="59"/>
      <c r="E3" s="59"/>
      <c r="F3" s="59"/>
      <c r="G3" s="59"/>
      <c r="H3" s="59"/>
      <c r="I3" s="81"/>
    </row>
    <row r="4" spans="1:9" ht="12.75">
      <c r="A4" s="60" t="s">
        <v>19</v>
      </c>
      <c r="B4" s="281" t="s">
        <v>158</v>
      </c>
      <c r="C4" s="282"/>
      <c r="D4" s="282"/>
      <c r="E4" s="282"/>
      <c r="F4" s="282"/>
      <c r="G4" s="282"/>
      <c r="H4" s="282"/>
      <c r="I4" s="283"/>
    </row>
    <row r="5" spans="1:9" ht="15.75">
      <c r="A5" s="60" t="s">
        <v>21</v>
      </c>
      <c r="B5" s="284">
        <f>'Plan Orç'!I49</f>
        <v>0</v>
      </c>
      <c r="C5" s="284"/>
      <c r="D5" s="284"/>
      <c r="E5" s="284"/>
      <c r="F5" s="284"/>
      <c r="G5" s="284"/>
      <c r="H5" s="284"/>
      <c r="I5" s="285"/>
    </row>
    <row r="6" spans="1:9" ht="15.75">
      <c r="A6" s="97"/>
      <c r="B6" s="95"/>
      <c r="C6" s="95"/>
      <c r="D6" s="95"/>
      <c r="E6" s="95"/>
      <c r="F6" s="95"/>
      <c r="G6" s="95"/>
      <c r="H6" s="95"/>
      <c r="I6" s="96"/>
    </row>
    <row r="7" spans="1:9" ht="12.75">
      <c r="A7" s="82">
        <f>'Plan Orç'!C12</f>
        <v>1</v>
      </c>
      <c r="B7" s="276" t="str">
        <f>'Plan Orç'!D12</f>
        <v>SERVIÇOS PRELIMINARES</v>
      </c>
      <c r="C7" s="277"/>
      <c r="D7" s="277"/>
      <c r="E7" s="277"/>
      <c r="F7" s="277"/>
      <c r="G7" s="277"/>
      <c r="H7" s="277"/>
      <c r="I7" s="278"/>
    </row>
    <row r="8" spans="1:9" ht="12.75">
      <c r="A8" s="83" t="str">
        <f>'Plan Orç'!C13</f>
        <v>1.1</v>
      </c>
      <c r="B8" s="279" t="str">
        <f>'Plan Orç'!D13</f>
        <v>PROJETO EXECUTIVO DE ESTRUTURA DE CONCRETO</v>
      </c>
      <c r="C8" s="279"/>
      <c r="D8" s="279"/>
      <c r="E8" s="279"/>
      <c r="F8" s="279"/>
      <c r="G8" s="279"/>
      <c r="H8" s="279"/>
      <c r="I8" s="280"/>
    </row>
    <row r="9" spans="1:9" ht="15.75">
      <c r="A9" s="97" t="s">
        <v>131</v>
      </c>
      <c r="B9" s="144">
        <v>1</v>
      </c>
      <c r="C9" s="145" t="s">
        <v>132</v>
      </c>
      <c r="D9" s="161"/>
      <c r="E9" s="95"/>
      <c r="F9" s="95"/>
      <c r="G9" s="95"/>
      <c r="H9" s="95"/>
      <c r="I9" s="96"/>
    </row>
    <row r="10" spans="1:9" ht="15.75">
      <c r="A10" s="97"/>
      <c r="B10" s="144"/>
      <c r="C10" s="145"/>
      <c r="D10" s="95"/>
      <c r="E10" s="95"/>
      <c r="F10" s="95"/>
      <c r="G10" s="95"/>
      <c r="H10" s="95"/>
      <c r="I10" s="96"/>
    </row>
    <row r="11" spans="1:9" ht="12.75">
      <c r="A11" s="83" t="str">
        <f>'Plan Orç'!C14</f>
        <v>1.2</v>
      </c>
      <c r="B11" s="279" t="str">
        <f>'Plan Orç'!D14</f>
        <v>PROJETO EXECUTIVO DE ESTRUTURA METÁLICA</v>
      </c>
      <c r="C11" s="279"/>
      <c r="D11" s="279"/>
      <c r="E11" s="279"/>
      <c r="F11" s="279"/>
      <c r="G11" s="279"/>
      <c r="H11" s="279"/>
      <c r="I11" s="280"/>
    </row>
    <row r="12" spans="1:9" ht="15.75">
      <c r="A12" s="97" t="s">
        <v>131</v>
      </c>
      <c r="B12" s="144">
        <v>0.25</v>
      </c>
      <c r="C12" s="145" t="s">
        <v>132</v>
      </c>
      <c r="D12" s="287" t="s">
        <v>166</v>
      </c>
      <c r="E12" s="287"/>
      <c r="F12" s="95"/>
      <c r="G12" s="95"/>
      <c r="H12" s="95"/>
      <c r="I12" s="96"/>
    </row>
    <row r="13" spans="1:9" ht="15.75">
      <c r="A13" s="97"/>
      <c r="B13" s="144"/>
      <c r="C13" s="145"/>
      <c r="D13" s="95"/>
      <c r="E13" s="95"/>
      <c r="F13" s="95"/>
      <c r="G13" s="95"/>
      <c r="H13" s="95"/>
      <c r="I13" s="96"/>
    </row>
    <row r="14" spans="1:9" ht="73.5" customHeight="1">
      <c r="A14" s="83" t="str">
        <f>'Plan Orç'!C15</f>
        <v>1.3</v>
      </c>
      <c r="B14" s="279" t="str">
        <f>'Plan Orç'!D15</f>
        <v>FORNECIMENTO E COLOCAÇÃO DE PLACA DE OBRA EM CHAPA GALVANIZADA (3,00 X 1,50M) - EM CHAPA GALVANIZADA 0,26 AFIXADAS COM REBITES 540 E PARAFUSOS 3/8, EM ESTRUTURA METÁLICA VIGA U 2" ENRIJECIDA COM METALON 20 X 20, SUPORTE EM EUCALIPTO AUTOCLAVADO PINTADAS</v>
      </c>
      <c r="C14" s="279"/>
      <c r="D14" s="279"/>
      <c r="E14" s="279"/>
      <c r="F14" s="279"/>
      <c r="G14" s="279"/>
      <c r="H14" s="279"/>
      <c r="I14" s="280"/>
    </row>
    <row r="15" spans="1:9" ht="15.75">
      <c r="A15" s="97" t="s">
        <v>133</v>
      </c>
      <c r="B15" s="144">
        <v>1.25</v>
      </c>
      <c r="C15" s="144">
        <v>2.5</v>
      </c>
      <c r="D15" s="162">
        <f>B15*C15</f>
        <v>3.125</v>
      </c>
      <c r="E15" s="142" t="s">
        <v>100</v>
      </c>
      <c r="F15" s="144"/>
      <c r="G15" s="95"/>
      <c r="H15" s="95"/>
      <c r="I15" s="96"/>
    </row>
    <row r="16" spans="1:9" ht="15.75">
      <c r="A16" s="97"/>
      <c r="B16" s="95"/>
      <c r="C16" s="95"/>
      <c r="D16" s="95"/>
      <c r="E16" s="95"/>
      <c r="F16" s="95"/>
      <c r="G16" s="95"/>
      <c r="H16" s="95"/>
      <c r="I16" s="96"/>
    </row>
    <row r="17" spans="1:9" ht="12.75" customHeight="1">
      <c r="A17" s="82">
        <f>'Plan Orç'!C18</f>
        <v>2</v>
      </c>
      <c r="B17" s="276" t="str">
        <f>'Plan Orç'!D18</f>
        <v>ESTRUTURA DE FUNDAÇÃO</v>
      </c>
      <c r="C17" s="277"/>
      <c r="D17" s="277"/>
      <c r="E17" s="277"/>
      <c r="F17" s="277"/>
      <c r="G17" s="277"/>
      <c r="H17" s="277"/>
      <c r="I17" s="278"/>
    </row>
    <row r="18" spans="1:10" s="50" customFormat="1" ht="30.75" customHeight="1">
      <c r="A18" s="83" t="str">
        <f>'Plan Orç'!C19</f>
        <v>2.1</v>
      </c>
      <c r="B18" s="279" t="str">
        <f>'Plan Orç'!D19</f>
        <v>ESCAVAÇÃO E CONCRETAGEM ESTACA TIPO STRAUSS MOLDADA "IN LOCO" D = 320 MM</v>
      </c>
      <c r="C18" s="279"/>
      <c r="D18" s="279"/>
      <c r="E18" s="279"/>
      <c r="F18" s="279"/>
      <c r="G18" s="279"/>
      <c r="H18" s="279"/>
      <c r="I18" s="280"/>
      <c r="J18" s="12"/>
    </row>
    <row r="19" spans="1:10" s="90" customFormat="1" ht="25.5">
      <c r="A19" s="153" t="s">
        <v>66</v>
      </c>
      <c r="B19" s="144">
        <v>6</v>
      </c>
      <c r="C19" s="145" t="s">
        <v>69</v>
      </c>
      <c r="D19" s="144"/>
      <c r="E19" s="145"/>
      <c r="F19" s="145"/>
      <c r="G19" s="145"/>
      <c r="H19" s="145"/>
      <c r="I19" s="146"/>
      <c r="J19" s="12"/>
    </row>
    <row r="20" spans="1:10" s="90" customFormat="1" ht="12.75">
      <c r="A20" s="148" t="s">
        <v>73</v>
      </c>
      <c r="B20" s="144">
        <v>2</v>
      </c>
      <c r="C20" s="145" t="s">
        <v>69</v>
      </c>
      <c r="D20" s="144"/>
      <c r="E20" s="145"/>
      <c r="F20" s="145"/>
      <c r="G20" s="145"/>
      <c r="H20" s="145"/>
      <c r="I20" s="146"/>
      <c r="J20" s="12"/>
    </row>
    <row r="21" spans="1:10" s="90" customFormat="1" ht="25.5">
      <c r="A21" s="153" t="s">
        <v>67</v>
      </c>
      <c r="B21" s="144">
        <v>8</v>
      </c>
      <c r="C21" s="145" t="s">
        <v>18</v>
      </c>
      <c r="D21" s="144"/>
      <c r="E21" s="145"/>
      <c r="F21" s="145"/>
      <c r="G21" s="145"/>
      <c r="H21" s="145"/>
      <c r="I21" s="146"/>
      <c r="J21" s="12"/>
    </row>
    <row r="22" spans="1:10" s="90" customFormat="1" ht="12.75">
      <c r="A22" s="147" t="s">
        <v>68</v>
      </c>
      <c r="B22" s="142">
        <f>ROUND(B19*B20*B21,2)</f>
        <v>96</v>
      </c>
      <c r="C22" s="143" t="s">
        <v>18</v>
      </c>
      <c r="D22" s="144"/>
      <c r="E22" s="145"/>
      <c r="F22" s="145"/>
      <c r="G22" s="145"/>
      <c r="H22" s="145"/>
      <c r="I22" s="146"/>
      <c r="J22" s="12"/>
    </row>
    <row r="23" spans="1:10" s="90" customFormat="1" ht="12.75">
      <c r="A23" s="148"/>
      <c r="B23" s="144"/>
      <c r="C23" s="145"/>
      <c r="D23" s="144"/>
      <c r="E23" s="145"/>
      <c r="F23" s="145"/>
      <c r="G23" s="145"/>
      <c r="H23" s="145"/>
      <c r="I23" s="146"/>
      <c r="J23" s="12"/>
    </row>
    <row r="24" spans="1:10" s="90" customFormat="1" ht="12.75">
      <c r="A24" s="83" t="str">
        <f>'Plan Orç'!C20</f>
        <v>2.2</v>
      </c>
      <c r="B24" s="279" t="str">
        <f>'Plan Orç'!D20</f>
        <v>ESCAVAÇÃO MANUAL DE VALAS H &lt;= 1,50 M</v>
      </c>
      <c r="C24" s="279"/>
      <c r="D24" s="279"/>
      <c r="E24" s="279"/>
      <c r="F24" s="279"/>
      <c r="G24" s="279"/>
      <c r="H24" s="279"/>
      <c r="I24" s="280"/>
      <c r="J24" s="12"/>
    </row>
    <row r="25" spans="1:10" s="90" customFormat="1" ht="12.75">
      <c r="A25" s="148" t="s">
        <v>56</v>
      </c>
      <c r="B25" s="144">
        <v>1.7</v>
      </c>
      <c r="C25" s="145" t="s">
        <v>18</v>
      </c>
      <c r="D25" s="144"/>
      <c r="E25" s="145"/>
      <c r="F25" s="145"/>
      <c r="G25" s="145"/>
      <c r="H25" s="145"/>
      <c r="I25" s="146"/>
      <c r="J25" s="12"/>
    </row>
    <row r="26" spans="1:10" s="90" customFormat="1" ht="12.75">
      <c r="A26" s="148" t="s">
        <v>53</v>
      </c>
      <c r="B26" s="144">
        <v>2.7</v>
      </c>
      <c r="C26" s="145" t="s">
        <v>18</v>
      </c>
      <c r="D26" s="144"/>
      <c r="E26" s="145"/>
      <c r="F26" s="145"/>
      <c r="G26" s="145"/>
      <c r="H26" s="145"/>
      <c r="I26" s="146"/>
      <c r="J26" s="12"/>
    </row>
    <row r="27" spans="1:10" s="90" customFormat="1" ht="12.75">
      <c r="A27" s="148" t="s">
        <v>54</v>
      </c>
      <c r="B27" s="144">
        <v>1.1</v>
      </c>
      <c r="C27" s="145" t="s">
        <v>18</v>
      </c>
      <c r="D27" s="144"/>
      <c r="E27" s="145"/>
      <c r="F27" s="145"/>
      <c r="G27" s="145"/>
      <c r="H27" s="145"/>
      <c r="I27" s="146"/>
      <c r="J27" s="12"/>
    </row>
    <row r="28" spans="1:10" s="90" customFormat="1" ht="12.75">
      <c r="A28" s="148" t="s">
        <v>73</v>
      </c>
      <c r="B28" s="144">
        <v>2</v>
      </c>
      <c r="C28" s="145" t="s">
        <v>69</v>
      </c>
      <c r="D28" s="144"/>
      <c r="E28" s="145"/>
      <c r="F28" s="145"/>
      <c r="G28" s="145"/>
      <c r="H28" s="145"/>
      <c r="I28" s="146"/>
      <c r="J28" s="12"/>
    </row>
    <row r="29" spans="1:10" s="90" customFormat="1" ht="12.75">
      <c r="A29" s="148"/>
      <c r="B29" s="144"/>
      <c r="C29" s="145"/>
      <c r="D29" s="144"/>
      <c r="E29" s="145"/>
      <c r="F29" s="145"/>
      <c r="G29" s="145"/>
      <c r="H29" s="145"/>
      <c r="I29" s="146"/>
      <c r="J29" s="12"/>
    </row>
    <row r="30" spans="1:10" s="90" customFormat="1" ht="12.75">
      <c r="A30" s="147" t="s">
        <v>68</v>
      </c>
      <c r="B30" s="142">
        <f>ROUND(B25*B26*B27*B28,2)</f>
        <v>10.1</v>
      </c>
      <c r="C30" s="143" t="s">
        <v>17</v>
      </c>
      <c r="D30" s="144"/>
      <c r="E30" s="145"/>
      <c r="F30" s="145"/>
      <c r="G30" s="145"/>
      <c r="H30" s="145"/>
      <c r="I30" s="146"/>
      <c r="J30" s="12"/>
    </row>
    <row r="31" spans="1:10" s="90" customFormat="1" ht="12.75">
      <c r="A31" s="148"/>
      <c r="B31" s="144"/>
      <c r="C31" s="145"/>
      <c r="D31" s="144"/>
      <c r="E31" s="145"/>
      <c r="F31" s="145"/>
      <c r="G31" s="145"/>
      <c r="H31" s="145"/>
      <c r="I31" s="146"/>
      <c r="J31" s="12"/>
    </row>
    <row r="32" spans="1:10" s="90" customFormat="1" ht="12.75">
      <c r="A32" s="148"/>
      <c r="B32" s="144"/>
      <c r="C32" s="145"/>
      <c r="D32" s="144"/>
      <c r="E32" s="145"/>
      <c r="F32" s="145"/>
      <c r="G32" s="145"/>
      <c r="H32" s="145"/>
      <c r="I32" s="146"/>
      <c r="J32" s="12"/>
    </row>
    <row r="33" spans="1:10" s="90" customFormat="1" ht="30" customHeight="1">
      <c r="A33" s="83" t="str">
        <f>'Plan Orç'!C21</f>
        <v>2.3</v>
      </c>
      <c r="B33" s="279" t="str">
        <f>'Plan Orç'!D21</f>
        <v>BLOCO ARMADO EM CONCRETO 20 MPA, INCLUSIVE LASTRO 5 CM EM CONCRETO MAGRO 9 MPA, FORMAS LATERAIS E DESFORMA.</v>
      </c>
      <c r="C33" s="279"/>
      <c r="D33" s="279"/>
      <c r="E33" s="279"/>
      <c r="F33" s="279"/>
      <c r="G33" s="279"/>
      <c r="H33" s="279"/>
      <c r="I33" s="280"/>
      <c r="J33" s="12"/>
    </row>
    <row r="34" spans="1:10" s="90" customFormat="1" ht="12.75">
      <c r="A34" s="148" t="s">
        <v>56</v>
      </c>
      <c r="B34" s="144">
        <v>1.6</v>
      </c>
      <c r="C34" s="145" t="s">
        <v>18</v>
      </c>
      <c r="D34" s="144"/>
      <c r="E34" s="145"/>
      <c r="F34" s="145"/>
      <c r="G34" s="145"/>
      <c r="H34" s="145"/>
      <c r="I34" s="146"/>
      <c r="J34" s="12"/>
    </row>
    <row r="35" spans="1:10" s="90" customFormat="1" ht="12.75">
      <c r="A35" s="148" t="s">
        <v>53</v>
      </c>
      <c r="B35" s="144">
        <v>2.6</v>
      </c>
      <c r="C35" s="145" t="s">
        <v>18</v>
      </c>
      <c r="D35" s="144"/>
      <c r="E35" s="145"/>
      <c r="F35" s="145"/>
      <c r="G35" s="145"/>
      <c r="H35" s="145"/>
      <c r="I35" s="146"/>
      <c r="J35" s="12"/>
    </row>
    <row r="36" spans="1:10" s="90" customFormat="1" ht="12.75">
      <c r="A36" s="148" t="s">
        <v>54</v>
      </c>
      <c r="B36" s="144">
        <v>1</v>
      </c>
      <c r="C36" s="145" t="s">
        <v>18</v>
      </c>
      <c r="D36" s="144"/>
      <c r="E36" s="145"/>
      <c r="F36" s="145"/>
      <c r="G36" s="145"/>
      <c r="H36" s="145"/>
      <c r="I36" s="146"/>
      <c r="J36" s="12"/>
    </row>
    <row r="37" spans="1:10" s="90" customFormat="1" ht="12.75">
      <c r="A37" s="148" t="s">
        <v>73</v>
      </c>
      <c r="B37" s="144">
        <v>2</v>
      </c>
      <c r="C37" s="145" t="s">
        <v>69</v>
      </c>
      <c r="D37" s="144"/>
      <c r="E37" s="145"/>
      <c r="F37" s="145"/>
      <c r="G37" s="145"/>
      <c r="H37" s="145"/>
      <c r="I37" s="146"/>
      <c r="J37" s="12"/>
    </row>
    <row r="38" spans="1:10" s="90" customFormat="1" ht="12.75">
      <c r="A38" s="148"/>
      <c r="B38" s="144"/>
      <c r="C38" s="145"/>
      <c r="D38" s="144"/>
      <c r="E38" s="145"/>
      <c r="F38" s="145"/>
      <c r="G38" s="145"/>
      <c r="H38" s="145"/>
      <c r="I38" s="146"/>
      <c r="J38" s="12"/>
    </row>
    <row r="39" spans="1:10" s="90" customFormat="1" ht="12.75">
      <c r="A39" s="147" t="s">
        <v>68</v>
      </c>
      <c r="B39" s="142">
        <f>ROUND(B34*B35*B36*B37,2)</f>
        <v>8.32</v>
      </c>
      <c r="C39" s="143" t="s">
        <v>17</v>
      </c>
      <c r="D39" s="142"/>
      <c r="E39" s="145"/>
      <c r="F39" s="145"/>
      <c r="G39" s="145"/>
      <c r="H39" s="145"/>
      <c r="I39" s="146"/>
      <c r="J39" s="12"/>
    </row>
    <row r="40" spans="1:10" s="90" customFormat="1" ht="12.75">
      <c r="A40" s="148"/>
      <c r="B40" s="144"/>
      <c r="C40" s="145"/>
      <c r="D40" s="144"/>
      <c r="E40" s="145"/>
      <c r="F40" s="145"/>
      <c r="G40" s="145"/>
      <c r="H40" s="145"/>
      <c r="I40" s="146"/>
      <c r="J40" s="12"/>
    </row>
    <row r="41" spans="1:10" s="90" customFormat="1" ht="12.75">
      <c r="A41" s="148"/>
      <c r="B41" s="144"/>
      <c r="C41" s="145"/>
      <c r="D41" s="144"/>
      <c r="E41" s="145"/>
      <c r="F41" s="145"/>
      <c r="G41" s="145"/>
      <c r="H41" s="145"/>
      <c r="I41" s="146"/>
      <c r="J41" s="12"/>
    </row>
    <row r="42" spans="1:10" s="90" customFormat="1" ht="12.75">
      <c r="A42" s="82">
        <f>'Plan Orç'!C25</f>
        <v>3</v>
      </c>
      <c r="B42" s="276" t="str">
        <f>'Plan Orç'!D25</f>
        <v>SUPRAESTRUTURA</v>
      </c>
      <c r="C42" s="277"/>
      <c r="D42" s="277"/>
      <c r="E42" s="277"/>
      <c r="F42" s="277"/>
      <c r="G42" s="277"/>
      <c r="H42" s="277"/>
      <c r="I42" s="278"/>
      <c r="J42" s="12"/>
    </row>
    <row r="43" spans="1:10" s="90" customFormat="1" ht="24.75" customHeight="1">
      <c r="A43" s="83" t="str">
        <f>'Plan Orç'!C26</f>
        <v>3.1</v>
      </c>
      <c r="B43" s="279" t="str">
        <f>'Plan Orç'!D26</f>
        <v>PILAR EM CONCRETO APARENTE 20 MPA, INCLUSIVE ARMAÇÃO, FORMA PLASTIFICADA E DESFORMA</v>
      </c>
      <c r="C43" s="279"/>
      <c r="D43" s="279"/>
      <c r="E43" s="279"/>
      <c r="F43" s="279"/>
      <c r="G43" s="279"/>
      <c r="H43" s="279"/>
      <c r="I43" s="280"/>
      <c r="J43" s="12"/>
    </row>
    <row r="44" spans="1:10" s="90" customFormat="1" ht="12.75">
      <c r="A44" s="148" t="s">
        <v>124</v>
      </c>
      <c r="B44" s="144"/>
      <c r="C44" s="145"/>
      <c r="D44" s="144"/>
      <c r="E44" s="145"/>
      <c r="F44" s="145"/>
      <c r="G44" s="145"/>
      <c r="H44" s="145"/>
      <c r="I44" s="146"/>
      <c r="J44" s="12"/>
    </row>
    <row r="45" spans="1:10" s="90" customFormat="1" ht="12.75">
      <c r="A45" s="148" t="s">
        <v>56</v>
      </c>
      <c r="B45" s="158">
        <v>0.3</v>
      </c>
      <c r="C45" s="145" t="s">
        <v>18</v>
      </c>
      <c r="D45" s="144"/>
      <c r="E45" s="145"/>
      <c r="F45" s="145"/>
      <c r="G45" s="145"/>
      <c r="H45" s="145"/>
      <c r="I45" s="146"/>
      <c r="J45" s="12"/>
    </row>
    <row r="46" spans="1:10" s="90" customFormat="1" ht="12.75">
      <c r="A46" s="148" t="s">
        <v>53</v>
      </c>
      <c r="B46" s="158">
        <v>1.2</v>
      </c>
      <c r="C46" s="145" t="s">
        <v>18</v>
      </c>
      <c r="D46" s="144"/>
      <c r="E46" s="145"/>
      <c r="F46" s="145"/>
      <c r="G46" s="145"/>
      <c r="H46" s="145"/>
      <c r="I46" s="146"/>
      <c r="J46" s="12"/>
    </row>
    <row r="47" spans="1:10" s="90" customFormat="1" ht="12.75">
      <c r="A47" s="148" t="s">
        <v>54</v>
      </c>
      <c r="B47" s="158">
        <v>6.6</v>
      </c>
      <c r="C47" s="145" t="s">
        <v>18</v>
      </c>
      <c r="D47" s="144"/>
      <c r="E47" s="145"/>
      <c r="F47" s="145"/>
      <c r="G47" s="145"/>
      <c r="H47" s="145"/>
      <c r="I47" s="146"/>
      <c r="J47" s="12"/>
    </row>
    <row r="48" spans="1:10" s="90" customFormat="1" ht="12.75">
      <c r="A48" s="148" t="s">
        <v>79</v>
      </c>
      <c r="B48" s="158">
        <v>3</v>
      </c>
      <c r="C48" s="145" t="s">
        <v>69</v>
      </c>
      <c r="D48" s="144"/>
      <c r="E48" s="145"/>
      <c r="F48" s="145"/>
      <c r="G48" s="145"/>
      <c r="H48" s="145"/>
      <c r="I48" s="146"/>
      <c r="J48" s="12"/>
    </row>
    <row r="49" spans="1:10" s="90" customFormat="1" ht="12.75">
      <c r="A49" s="148" t="s">
        <v>78</v>
      </c>
      <c r="B49" s="158">
        <f>B45*B46*B47*B48</f>
        <v>7.128</v>
      </c>
      <c r="C49" s="145" t="s">
        <v>17</v>
      </c>
      <c r="D49" s="144"/>
      <c r="E49" s="145"/>
      <c r="F49" s="145"/>
      <c r="G49" s="145"/>
      <c r="H49" s="145"/>
      <c r="I49" s="146"/>
      <c r="J49" s="12"/>
    </row>
    <row r="50" spans="1:10" s="90" customFormat="1" ht="12.75">
      <c r="A50" s="148"/>
      <c r="B50" s="158"/>
      <c r="C50" s="145"/>
      <c r="D50" s="144"/>
      <c r="E50" s="145"/>
      <c r="F50" s="145"/>
      <c r="G50" s="145"/>
      <c r="H50" s="145"/>
      <c r="I50" s="146"/>
      <c r="J50" s="12"/>
    </row>
    <row r="51" spans="1:10" s="90" customFormat="1" ht="12.75">
      <c r="A51" s="148" t="s">
        <v>125</v>
      </c>
      <c r="B51" s="158"/>
      <c r="C51" s="145"/>
      <c r="D51" s="144"/>
      <c r="E51" s="145"/>
      <c r="F51" s="145"/>
      <c r="G51" s="145"/>
      <c r="H51" s="145"/>
      <c r="I51" s="146"/>
      <c r="J51" s="12"/>
    </row>
    <row r="52" spans="1:10" s="90" customFormat="1" ht="12.75">
      <c r="A52" s="148" t="s">
        <v>56</v>
      </c>
      <c r="B52" s="158">
        <v>0.3</v>
      </c>
      <c r="C52" s="145" t="s">
        <v>18</v>
      </c>
      <c r="D52" s="144"/>
      <c r="E52" s="145"/>
      <c r="F52" s="145"/>
      <c r="G52" s="145"/>
      <c r="H52" s="145"/>
      <c r="I52" s="146"/>
      <c r="J52" s="12"/>
    </row>
    <row r="53" spans="1:10" s="90" customFormat="1" ht="12.75">
      <c r="A53" s="148" t="s">
        <v>53</v>
      </c>
      <c r="B53" s="158">
        <v>1.2</v>
      </c>
      <c r="C53" s="145" t="s">
        <v>18</v>
      </c>
      <c r="D53" s="144"/>
      <c r="E53" s="145"/>
      <c r="F53" s="145"/>
      <c r="G53" s="145"/>
      <c r="H53" s="145"/>
      <c r="I53" s="146"/>
      <c r="J53" s="12"/>
    </row>
    <row r="54" spans="1:10" s="90" customFormat="1" ht="12.75">
      <c r="A54" s="148" t="s">
        <v>54</v>
      </c>
      <c r="B54" s="158">
        <v>7.7</v>
      </c>
      <c r="C54" s="145" t="s">
        <v>18</v>
      </c>
      <c r="D54" s="144"/>
      <c r="E54" s="145"/>
      <c r="F54" s="145"/>
      <c r="G54" s="145"/>
      <c r="H54" s="145"/>
      <c r="I54" s="146"/>
      <c r="J54" s="12"/>
    </row>
    <row r="55" spans="1:10" s="90" customFormat="1" ht="12.75">
      <c r="A55" s="148" t="s">
        <v>79</v>
      </c>
      <c r="B55" s="158">
        <v>1</v>
      </c>
      <c r="C55" s="145" t="s">
        <v>69</v>
      </c>
      <c r="D55" s="144"/>
      <c r="E55" s="145"/>
      <c r="F55" s="145"/>
      <c r="G55" s="145"/>
      <c r="H55" s="145"/>
      <c r="I55" s="146"/>
      <c r="J55" s="12"/>
    </row>
    <row r="56" spans="1:10" s="90" customFormat="1" ht="12.75">
      <c r="A56" s="148" t="s">
        <v>78</v>
      </c>
      <c r="B56" s="158">
        <f>B52*B53*B54*B55</f>
        <v>2.772</v>
      </c>
      <c r="C56" s="145" t="s">
        <v>17</v>
      </c>
      <c r="D56" s="144"/>
      <c r="E56" s="145"/>
      <c r="F56" s="145"/>
      <c r="G56" s="145"/>
      <c r="H56" s="145"/>
      <c r="I56" s="146"/>
      <c r="J56" s="12"/>
    </row>
    <row r="57" spans="1:10" s="90" customFormat="1" ht="12.75">
      <c r="A57" s="148"/>
      <c r="B57" s="158"/>
      <c r="C57" s="145"/>
      <c r="D57" s="144"/>
      <c r="E57" s="145"/>
      <c r="F57" s="145"/>
      <c r="G57" s="145"/>
      <c r="H57" s="145"/>
      <c r="I57" s="146"/>
      <c r="J57" s="12"/>
    </row>
    <row r="58" spans="1:10" s="90" customFormat="1" ht="12.75">
      <c r="A58" s="148" t="s">
        <v>126</v>
      </c>
      <c r="B58" s="158">
        <v>0.7</v>
      </c>
      <c r="C58" s="145" t="s">
        <v>18</v>
      </c>
      <c r="D58" s="144"/>
      <c r="E58" s="145"/>
      <c r="F58" s="145"/>
      <c r="G58" s="145"/>
      <c r="H58" s="145"/>
      <c r="I58" s="146"/>
      <c r="J58" s="12"/>
    </row>
    <row r="59" spans="1:10" s="90" customFormat="1" ht="12.75">
      <c r="A59" s="148" t="s">
        <v>53</v>
      </c>
      <c r="B59" s="158">
        <v>0.5</v>
      </c>
      <c r="C59" s="145" t="s">
        <v>18</v>
      </c>
      <c r="D59" s="144"/>
      <c r="E59" s="145"/>
      <c r="F59" s="145"/>
      <c r="G59" s="145"/>
      <c r="H59" s="145"/>
      <c r="I59" s="146"/>
      <c r="J59" s="12"/>
    </row>
    <row r="60" spans="1:10" s="90" customFormat="1" ht="12.75">
      <c r="A60" s="148" t="s">
        <v>54</v>
      </c>
      <c r="B60" s="158">
        <v>7.7</v>
      </c>
      <c r="C60" s="145" t="s">
        <v>18</v>
      </c>
      <c r="D60" s="144"/>
      <c r="E60" s="145"/>
      <c r="F60" s="145"/>
      <c r="G60" s="145"/>
      <c r="H60" s="145"/>
      <c r="I60" s="146"/>
      <c r="J60" s="12"/>
    </row>
    <row r="61" spans="1:10" s="90" customFormat="1" ht="12.75">
      <c r="A61" s="148" t="s">
        <v>78</v>
      </c>
      <c r="B61" s="158">
        <f>B58*B59*B60</f>
        <v>2.695</v>
      </c>
      <c r="C61" s="145" t="s">
        <v>17</v>
      </c>
      <c r="D61" s="144"/>
      <c r="E61" s="145"/>
      <c r="F61" s="145"/>
      <c r="G61" s="145"/>
      <c r="H61" s="145"/>
      <c r="I61" s="146"/>
      <c r="J61" s="12"/>
    </row>
    <row r="62" spans="1:10" s="90" customFormat="1" ht="12.75">
      <c r="A62" s="148"/>
      <c r="B62" s="158"/>
      <c r="C62" s="145"/>
      <c r="D62" s="144"/>
      <c r="E62" s="145"/>
      <c r="F62" s="145"/>
      <c r="G62" s="145"/>
      <c r="H62" s="145"/>
      <c r="I62" s="146"/>
      <c r="J62" s="12"/>
    </row>
    <row r="63" spans="1:10" s="90" customFormat="1" ht="12.75">
      <c r="A63" s="148" t="s">
        <v>56</v>
      </c>
      <c r="B63" s="158">
        <v>1.2</v>
      </c>
      <c r="C63" s="144">
        <v>2.1</v>
      </c>
      <c r="D63" s="144" t="s">
        <v>18</v>
      </c>
      <c r="E63" s="145"/>
      <c r="F63" s="145"/>
      <c r="G63" s="145"/>
      <c r="H63" s="145"/>
      <c r="I63" s="146"/>
      <c r="J63" s="12"/>
    </row>
    <row r="64" spans="1:10" s="90" customFormat="1" ht="12.75">
      <c r="A64" s="148" t="s">
        <v>53</v>
      </c>
      <c r="B64" s="158">
        <v>0.5</v>
      </c>
      <c r="C64" s="145" t="s">
        <v>18</v>
      </c>
      <c r="D64" s="144"/>
      <c r="E64" s="145"/>
      <c r="F64" s="145"/>
      <c r="G64" s="145"/>
      <c r="H64" s="145"/>
      <c r="I64" s="146"/>
      <c r="J64" s="12"/>
    </row>
    <row r="65" spans="1:10" s="90" customFormat="1" ht="12.75">
      <c r="A65" s="148" t="s">
        <v>54</v>
      </c>
      <c r="B65" s="158">
        <v>7.7</v>
      </c>
      <c r="C65" s="145" t="s">
        <v>18</v>
      </c>
      <c r="D65" s="144"/>
      <c r="E65" s="145"/>
      <c r="F65" s="145"/>
      <c r="G65" s="145"/>
      <c r="H65" s="145"/>
      <c r="I65" s="146"/>
      <c r="J65" s="12"/>
    </row>
    <row r="66" spans="1:10" s="90" customFormat="1" ht="12.75">
      <c r="A66" s="148" t="s">
        <v>79</v>
      </c>
      <c r="B66" s="158">
        <v>1</v>
      </c>
      <c r="C66" s="145" t="s">
        <v>69</v>
      </c>
      <c r="D66" s="144"/>
      <c r="E66" s="145"/>
      <c r="F66" s="145"/>
      <c r="G66" s="145"/>
      <c r="H66" s="145"/>
      <c r="I66" s="146"/>
      <c r="J66" s="12"/>
    </row>
    <row r="67" spans="1:10" s="90" customFormat="1" ht="12.75">
      <c r="A67" s="148" t="s">
        <v>78</v>
      </c>
      <c r="B67" s="158">
        <f>(((B63+C63)*B65)/2)*B64</f>
        <v>6.3525</v>
      </c>
      <c r="C67" s="145" t="s">
        <v>17</v>
      </c>
      <c r="D67" s="144"/>
      <c r="E67" s="145"/>
      <c r="F67" s="145"/>
      <c r="G67" s="145"/>
      <c r="H67" s="145"/>
      <c r="I67" s="146"/>
      <c r="J67" s="12"/>
    </row>
    <row r="68" spans="1:10" s="90" customFormat="1" ht="12.75">
      <c r="A68" s="148"/>
      <c r="B68" s="158"/>
      <c r="C68" s="145"/>
      <c r="D68" s="144"/>
      <c r="E68" s="145"/>
      <c r="F68" s="145"/>
      <c r="G68" s="145"/>
      <c r="H68" s="145"/>
      <c r="I68" s="146"/>
      <c r="J68" s="12"/>
    </row>
    <row r="69" spans="1:10" s="90" customFormat="1" ht="12.75">
      <c r="A69" s="147" t="s">
        <v>68</v>
      </c>
      <c r="B69" s="142">
        <f>ROUND(B49+B56+B61+B67,2)</f>
        <v>18.95</v>
      </c>
      <c r="C69" s="143" t="s">
        <v>17</v>
      </c>
      <c r="D69" s="142"/>
      <c r="E69" s="145"/>
      <c r="F69" s="145"/>
      <c r="G69" s="145"/>
      <c r="H69" s="145"/>
      <c r="I69" s="146"/>
      <c r="J69" s="12"/>
    </row>
    <row r="70" spans="1:10" s="90" customFormat="1" ht="12.75">
      <c r="A70" s="147"/>
      <c r="B70" s="142"/>
      <c r="C70" s="143"/>
      <c r="D70" s="142"/>
      <c r="E70" s="145"/>
      <c r="F70" s="145"/>
      <c r="G70" s="145"/>
      <c r="H70" s="145"/>
      <c r="I70" s="146"/>
      <c r="J70" s="12"/>
    </row>
    <row r="71" spans="1:10" s="90" customFormat="1" ht="45" customHeight="1">
      <c r="A71" s="83" t="str">
        <f>'Plan Orç'!C27</f>
        <v>3.2</v>
      </c>
      <c r="B71" s="279" t="str">
        <f>'Plan Orç'!D27</f>
        <v>FORNECIMENTO, FABRICAÇÃO, TRANSPORTE E MONTAGEM DE ESTRUTURA METÁLICA EM PERFIS SOLDADOS, INCLUSIVE PINTURA PRIMER</v>
      </c>
      <c r="C71" s="279"/>
      <c r="D71" s="279"/>
      <c r="E71" s="279"/>
      <c r="F71" s="279"/>
      <c r="G71" s="279"/>
      <c r="H71" s="279"/>
      <c r="I71" s="280"/>
      <c r="J71" s="12"/>
    </row>
    <row r="72" spans="1:10" s="90" customFormat="1" ht="12.75">
      <c r="A72" s="148" t="s">
        <v>115</v>
      </c>
      <c r="B72" s="158">
        <v>15.2</v>
      </c>
      <c r="C72" s="145" t="s">
        <v>18</v>
      </c>
      <c r="D72" s="144"/>
      <c r="E72" s="145"/>
      <c r="F72" s="145"/>
      <c r="G72" s="145"/>
      <c r="H72" s="145"/>
      <c r="I72" s="146"/>
      <c r="J72" s="12"/>
    </row>
    <row r="73" spans="1:10" s="90" customFormat="1" ht="12.75">
      <c r="A73" s="148" t="s">
        <v>116</v>
      </c>
      <c r="B73" s="158">
        <v>15.2</v>
      </c>
      <c r="C73" s="145" t="s">
        <v>18</v>
      </c>
      <c r="D73" s="158"/>
      <c r="E73" s="27"/>
      <c r="F73" s="145"/>
      <c r="G73" s="145"/>
      <c r="H73" s="145"/>
      <c r="I73" s="146"/>
      <c r="J73" s="12"/>
    </row>
    <row r="74" spans="1:10" s="90" customFormat="1" ht="12.75">
      <c r="A74" s="148" t="s">
        <v>117</v>
      </c>
      <c r="B74" s="158">
        <v>4.43</v>
      </c>
      <c r="C74" s="145" t="s">
        <v>118</v>
      </c>
      <c r="D74" s="158"/>
      <c r="E74" s="27"/>
      <c r="F74" s="145"/>
      <c r="G74" s="145"/>
      <c r="H74" s="145"/>
      <c r="I74" s="146"/>
      <c r="J74" s="12"/>
    </row>
    <row r="75" spans="1:10" s="90" customFormat="1" ht="12.75">
      <c r="A75" s="148" t="s">
        <v>78</v>
      </c>
      <c r="B75" s="158">
        <f>(B72+B73)*B74</f>
        <v>134.672</v>
      </c>
      <c r="C75" s="145" t="s">
        <v>119</v>
      </c>
      <c r="D75" s="158"/>
      <c r="E75" s="27"/>
      <c r="F75" s="145"/>
      <c r="G75" s="145"/>
      <c r="H75" s="145"/>
      <c r="I75" s="146"/>
      <c r="J75" s="12"/>
    </row>
    <row r="76" spans="1:10" s="90" customFormat="1" ht="12.75">
      <c r="A76" s="148"/>
      <c r="B76" s="158"/>
      <c r="C76" s="145"/>
      <c r="D76" s="158"/>
      <c r="E76" s="27"/>
      <c r="F76" s="145"/>
      <c r="G76" s="145"/>
      <c r="H76" s="145"/>
      <c r="I76" s="146"/>
      <c r="J76" s="12"/>
    </row>
    <row r="77" spans="1:10" s="90" customFormat="1" ht="12.75">
      <c r="A77" s="148" t="s">
        <v>120</v>
      </c>
      <c r="B77" s="160"/>
      <c r="D77" s="160"/>
      <c r="E77" s="27"/>
      <c r="F77" s="145"/>
      <c r="G77" s="145"/>
      <c r="H77" s="145"/>
      <c r="I77" s="146"/>
      <c r="J77" s="12"/>
    </row>
    <row r="78" spans="1:10" s="90" customFormat="1" ht="12.75">
      <c r="A78" s="158" t="s">
        <v>121</v>
      </c>
      <c r="B78" s="158">
        <v>0.8</v>
      </c>
      <c r="C78" s="27">
        <v>20</v>
      </c>
      <c r="D78" s="158">
        <f>B78*C78</f>
        <v>16</v>
      </c>
      <c r="E78" s="145" t="s">
        <v>18</v>
      </c>
      <c r="F78" s="145"/>
      <c r="G78" s="145"/>
      <c r="H78" s="145"/>
      <c r="I78" s="146"/>
      <c r="J78" s="12"/>
    </row>
    <row r="79" spans="1:10" s="90" customFormat="1" ht="12.75">
      <c r="A79" s="148" t="s">
        <v>122</v>
      </c>
      <c r="B79" s="158">
        <v>1.13</v>
      </c>
      <c r="C79" s="27">
        <v>19</v>
      </c>
      <c r="D79" s="158">
        <f>B79*C79</f>
        <v>21.47</v>
      </c>
      <c r="E79" s="145" t="s">
        <v>18</v>
      </c>
      <c r="F79" s="145"/>
      <c r="G79" s="145"/>
      <c r="H79" s="145"/>
      <c r="I79" s="146"/>
      <c r="J79" s="12"/>
    </row>
    <row r="80" spans="1:9" ht="12.75">
      <c r="A80" s="148" t="s">
        <v>117</v>
      </c>
      <c r="B80" s="158">
        <v>2.69</v>
      </c>
      <c r="C80" s="145" t="s">
        <v>118</v>
      </c>
      <c r="D80" s="158"/>
      <c r="E80" s="27"/>
      <c r="F80" s="145"/>
      <c r="G80" s="145"/>
      <c r="H80" s="145"/>
      <c r="I80" s="146"/>
    </row>
    <row r="81" spans="1:9" ht="12.75">
      <c r="A81" s="148" t="s">
        <v>78</v>
      </c>
      <c r="B81" s="158">
        <f>(D78+D79)*B80</f>
        <v>100.79429999999999</v>
      </c>
      <c r="C81" s="145" t="s">
        <v>119</v>
      </c>
      <c r="D81" s="158"/>
      <c r="E81" s="27"/>
      <c r="F81" s="145"/>
      <c r="G81" s="145"/>
      <c r="H81" s="145"/>
      <c r="I81" s="146"/>
    </row>
    <row r="82" spans="1:9" ht="12.75">
      <c r="A82" s="165"/>
      <c r="B82" s="158"/>
      <c r="C82" s="145"/>
      <c r="D82" s="158"/>
      <c r="E82" s="166"/>
      <c r="F82" s="145"/>
      <c r="G82" s="145"/>
      <c r="H82" s="145"/>
      <c r="I82" s="146"/>
    </row>
    <row r="83" spans="1:9" ht="12.75">
      <c r="A83" s="165" t="s">
        <v>145</v>
      </c>
      <c r="B83" s="144"/>
      <c r="C83" s="145"/>
      <c r="D83" s="144"/>
      <c r="E83" s="145"/>
      <c r="F83" s="145"/>
      <c r="G83" s="145"/>
      <c r="H83" s="145"/>
      <c r="I83" s="146"/>
    </row>
    <row r="84" spans="1:9" ht="12.75">
      <c r="A84" s="148" t="s">
        <v>130</v>
      </c>
      <c r="B84" s="158">
        <v>15.2</v>
      </c>
      <c r="C84" s="144">
        <v>0.8</v>
      </c>
      <c r="D84" s="159">
        <v>2</v>
      </c>
      <c r="E84" s="27">
        <f>B84*C84*D84</f>
        <v>24.32</v>
      </c>
      <c r="F84" s="145" t="s">
        <v>100</v>
      </c>
      <c r="G84" s="145"/>
      <c r="H84" s="145"/>
      <c r="I84" s="146"/>
    </row>
    <row r="85" spans="1:9" ht="12.75">
      <c r="A85" s="148"/>
      <c r="B85" s="158">
        <v>15.2</v>
      </c>
      <c r="C85" s="144">
        <v>0.12</v>
      </c>
      <c r="D85" s="159">
        <v>2</v>
      </c>
      <c r="E85" s="27">
        <f>B85*C85*D85</f>
        <v>3.6479999999999997</v>
      </c>
      <c r="F85" s="145" t="s">
        <v>100</v>
      </c>
      <c r="G85" s="145"/>
      <c r="H85" s="145"/>
      <c r="I85" s="146"/>
    </row>
    <row r="86" spans="1:9" ht="12.75">
      <c r="A86" s="148"/>
      <c r="B86" s="158">
        <v>0.8</v>
      </c>
      <c r="C86" s="144">
        <v>0.12</v>
      </c>
      <c r="D86" s="159">
        <v>2</v>
      </c>
      <c r="E86" s="27">
        <f>B86*C86*D86</f>
        <v>0.192</v>
      </c>
      <c r="F86" s="145" t="s">
        <v>100</v>
      </c>
      <c r="G86" s="145"/>
      <c r="H86" s="145"/>
      <c r="I86" s="146"/>
    </row>
    <row r="87" spans="1:9" ht="12.75">
      <c r="A87" s="148"/>
      <c r="B87" s="158"/>
      <c r="C87" s="27"/>
      <c r="D87" s="158"/>
      <c r="E87" s="27">
        <f>SUM(E84:E86)</f>
        <v>28.16</v>
      </c>
      <c r="F87" s="145" t="s">
        <v>100</v>
      </c>
      <c r="G87" s="145"/>
      <c r="H87" s="145"/>
      <c r="I87" s="146"/>
    </row>
    <row r="88" spans="1:9" ht="12.75">
      <c r="A88" s="148" t="s">
        <v>128</v>
      </c>
      <c r="B88" s="144">
        <v>12</v>
      </c>
      <c r="C88" s="145" t="s">
        <v>129</v>
      </c>
      <c r="D88" s="144"/>
      <c r="E88" s="145"/>
      <c r="F88" s="145"/>
      <c r="G88" s="145"/>
      <c r="H88" s="145"/>
      <c r="I88" s="146"/>
    </row>
    <row r="89" spans="1:9" ht="12.75">
      <c r="A89" s="148" t="s">
        <v>78</v>
      </c>
      <c r="B89" s="144">
        <f>B88*E87</f>
        <v>337.92</v>
      </c>
      <c r="C89" s="145" t="s">
        <v>119</v>
      </c>
      <c r="D89" s="144"/>
      <c r="E89" s="145"/>
      <c r="F89" s="145"/>
      <c r="G89" s="145"/>
      <c r="H89" s="145"/>
      <c r="I89" s="146"/>
    </row>
    <row r="90" spans="1:9" ht="12.75">
      <c r="A90" s="148"/>
      <c r="B90" s="144"/>
      <c r="C90" s="145"/>
      <c r="D90" s="144"/>
      <c r="E90" s="145"/>
      <c r="F90" s="145"/>
      <c r="G90" s="145"/>
      <c r="H90" s="145"/>
      <c r="I90" s="146"/>
    </row>
    <row r="91" spans="1:9" ht="12.75">
      <c r="A91" s="147" t="s">
        <v>68</v>
      </c>
      <c r="B91" s="142">
        <f>ROUND(B75+B81+B89,2)</f>
        <v>573.39</v>
      </c>
      <c r="C91" s="143" t="s">
        <v>119</v>
      </c>
      <c r="D91" s="144"/>
      <c r="E91" s="145"/>
      <c r="F91" s="145"/>
      <c r="G91" s="145"/>
      <c r="H91" s="145"/>
      <c r="I91" s="146"/>
    </row>
    <row r="92" spans="1:10" s="90" customFormat="1" ht="12.75">
      <c r="A92" s="148"/>
      <c r="B92" s="144"/>
      <c r="C92" s="145"/>
      <c r="D92" s="144"/>
      <c r="E92" s="145"/>
      <c r="F92" s="145"/>
      <c r="G92" s="145"/>
      <c r="H92" s="145"/>
      <c r="I92" s="146"/>
      <c r="J92" s="12"/>
    </row>
    <row r="93" spans="1:10" s="90" customFormat="1" ht="12.75">
      <c r="A93" s="82">
        <f>'Plan Orç'!C31</f>
        <v>4</v>
      </c>
      <c r="B93" s="276" t="str">
        <f>'Plan Orç'!D31</f>
        <v>REVESTIMENTO</v>
      </c>
      <c r="C93" s="277"/>
      <c r="D93" s="277"/>
      <c r="E93" s="277"/>
      <c r="F93" s="277"/>
      <c r="G93" s="277"/>
      <c r="H93" s="277"/>
      <c r="I93" s="278"/>
      <c r="J93" s="12"/>
    </row>
    <row r="94" spans="1:10" s="90" customFormat="1" ht="27" customHeight="1">
      <c r="A94" s="83" t="str">
        <f>'Plan Orç'!C32</f>
        <v>4.1</v>
      </c>
      <c r="B94" s="279" t="str">
        <f>'Plan Orç'!D32</f>
        <v>PINTURA COM TEXTURA ACRÍLICA COM DESEMPENADEIRA DE AÇO, INCLUSIVE UMA (1) DEMÃO DE SELADOR ACRÍLICO</v>
      </c>
      <c r="C94" s="279"/>
      <c r="D94" s="279"/>
      <c r="E94" s="279"/>
      <c r="F94" s="279"/>
      <c r="G94" s="279"/>
      <c r="H94" s="279"/>
      <c r="I94" s="280"/>
      <c r="J94" s="12"/>
    </row>
    <row r="95" spans="1:10" s="90" customFormat="1" ht="12.75">
      <c r="A95" s="148" t="s">
        <v>124</v>
      </c>
      <c r="B95" s="144"/>
      <c r="C95" s="145"/>
      <c r="D95" s="144"/>
      <c r="E95" s="145"/>
      <c r="F95" s="145"/>
      <c r="G95" s="145"/>
      <c r="H95" s="145"/>
      <c r="I95" s="146"/>
      <c r="J95" s="12"/>
    </row>
    <row r="96" spans="1:10" s="90" customFormat="1" ht="12.75">
      <c r="A96" s="148" t="s">
        <v>56</v>
      </c>
      <c r="B96" s="144">
        <v>0.3</v>
      </c>
      <c r="C96" s="145" t="s">
        <v>18</v>
      </c>
      <c r="D96" s="144"/>
      <c r="E96" s="145"/>
      <c r="F96" s="145"/>
      <c r="G96" s="145"/>
      <c r="H96" s="145"/>
      <c r="I96" s="146"/>
      <c r="J96" s="12"/>
    </row>
    <row r="97" spans="1:10" s="90" customFormat="1" ht="12.75">
      <c r="A97" s="148" t="s">
        <v>53</v>
      </c>
      <c r="B97" s="144">
        <v>1.2</v>
      </c>
      <c r="C97" s="145" t="s">
        <v>18</v>
      </c>
      <c r="D97" s="144"/>
      <c r="E97" s="145"/>
      <c r="F97" s="145"/>
      <c r="G97" s="145"/>
      <c r="H97" s="145"/>
      <c r="I97" s="146"/>
      <c r="J97" s="12"/>
    </row>
    <row r="98" spans="1:10" s="90" customFormat="1" ht="12.75">
      <c r="A98" s="148" t="s">
        <v>54</v>
      </c>
      <c r="B98" s="144">
        <v>6.6</v>
      </c>
      <c r="C98" s="145" t="s">
        <v>18</v>
      </c>
      <c r="D98" s="144"/>
      <c r="E98" s="145"/>
      <c r="F98" s="145"/>
      <c r="G98" s="145"/>
      <c r="H98" s="145"/>
      <c r="I98" s="146"/>
      <c r="J98" s="12"/>
    </row>
    <row r="99" spans="1:10" s="90" customFormat="1" ht="12.75">
      <c r="A99" s="148" t="s">
        <v>99</v>
      </c>
      <c r="B99" s="144">
        <f>B96*B98*2</f>
        <v>3.9599999999999995</v>
      </c>
      <c r="C99" s="145" t="s">
        <v>100</v>
      </c>
      <c r="D99" s="144"/>
      <c r="E99" s="145"/>
      <c r="F99" s="145"/>
      <c r="G99" s="145"/>
      <c r="H99" s="145"/>
      <c r="I99" s="146"/>
      <c r="J99" s="12"/>
    </row>
    <row r="100" spans="1:10" s="90" customFormat="1" ht="12.75">
      <c r="A100" s="148" t="s">
        <v>101</v>
      </c>
      <c r="B100" s="144">
        <f>B97*B98*2</f>
        <v>15.839999999999998</v>
      </c>
      <c r="C100" s="145" t="s">
        <v>100</v>
      </c>
      <c r="D100" s="144"/>
      <c r="E100" s="145"/>
      <c r="F100" s="145"/>
      <c r="G100" s="145"/>
      <c r="H100" s="145"/>
      <c r="I100" s="146"/>
      <c r="J100" s="12"/>
    </row>
    <row r="101" spans="1:10" s="90" customFormat="1" ht="12.75">
      <c r="A101" s="148" t="s">
        <v>79</v>
      </c>
      <c r="B101" s="144">
        <v>3</v>
      </c>
      <c r="C101" s="145" t="s">
        <v>69</v>
      </c>
      <c r="D101" s="144"/>
      <c r="E101" s="145"/>
      <c r="F101" s="145"/>
      <c r="G101" s="145"/>
      <c r="H101" s="145"/>
      <c r="I101" s="146"/>
      <c r="J101" s="12"/>
    </row>
    <row r="102" spans="1:10" s="90" customFormat="1" ht="12.75">
      <c r="A102" s="148" t="s">
        <v>78</v>
      </c>
      <c r="B102" s="144">
        <f>(B99+B100)*B101</f>
        <v>59.39999999999999</v>
      </c>
      <c r="C102" s="145" t="s">
        <v>100</v>
      </c>
      <c r="D102" s="144"/>
      <c r="E102" s="145"/>
      <c r="F102" s="145"/>
      <c r="G102" s="145"/>
      <c r="H102" s="145"/>
      <c r="I102" s="146"/>
      <c r="J102" s="12"/>
    </row>
    <row r="103" spans="1:10" s="90" customFormat="1" ht="12.75">
      <c r="A103" s="148"/>
      <c r="B103" s="144"/>
      <c r="C103" s="145"/>
      <c r="D103" s="144"/>
      <c r="E103" s="145"/>
      <c r="F103" s="145"/>
      <c r="G103" s="145"/>
      <c r="H103" s="145"/>
      <c r="I103" s="146"/>
      <c r="J103" s="12"/>
    </row>
    <row r="104" spans="1:10" s="90" customFormat="1" ht="12.75">
      <c r="A104" s="148" t="s">
        <v>125</v>
      </c>
      <c r="B104" s="144"/>
      <c r="C104" s="145"/>
      <c r="D104" s="144"/>
      <c r="E104" s="145"/>
      <c r="F104" s="145"/>
      <c r="G104" s="145"/>
      <c r="H104" s="145"/>
      <c r="I104" s="146"/>
      <c r="J104" s="12"/>
    </row>
    <row r="105" spans="1:10" s="90" customFormat="1" ht="12.75">
      <c r="A105" s="148" t="s">
        <v>56</v>
      </c>
      <c r="B105" s="144">
        <v>0.3</v>
      </c>
      <c r="C105" s="145" t="s">
        <v>18</v>
      </c>
      <c r="D105" s="144"/>
      <c r="E105" s="145"/>
      <c r="F105" s="145"/>
      <c r="G105" s="145"/>
      <c r="H105" s="145"/>
      <c r="I105" s="146"/>
      <c r="J105" s="12"/>
    </row>
    <row r="106" spans="1:10" s="90" customFormat="1" ht="12.75">
      <c r="A106" s="148" t="s">
        <v>53</v>
      </c>
      <c r="B106" s="144">
        <v>1.2</v>
      </c>
      <c r="C106" s="145" t="s">
        <v>18</v>
      </c>
      <c r="D106" s="144"/>
      <c r="E106" s="145"/>
      <c r="F106" s="145"/>
      <c r="G106" s="145"/>
      <c r="H106" s="145"/>
      <c r="I106" s="146"/>
      <c r="J106" s="12"/>
    </row>
    <row r="107" spans="1:10" s="90" customFormat="1" ht="12.75">
      <c r="A107" s="148" t="s">
        <v>54</v>
      </c>
      <c r="B107" s="144">
        <v>7.7</v>
      </c>
      <c r="C107" s="145" t="s">
        <v>18</v>
      </c>
      <c r="D107" s="144"/>
      <c r="E107" s="145"/>
      <c r="F107" s="145"/>
      <c r="G107" s="145"/>
      <c r="H107" s="145"/>
      <c r="I107" s="146"/>
      <c r="J107" s="12"/>
    </row>
    <row r="108" spans="1:10" s="90" customFormat="1" ht="12.75">
      <c r="A108" s="148" t="s">
        <v>99</v>
      </c>
      <c r="B108" s="144">
        <f>B105*B107*2</f>
        <v>4.62</v>
      </c>
      <c r="C108" s="145" t="s">
        <v>100</v>
      </c>
      <c r="D108" s="144"/>
      <c r="E108" s="145"/>
      <c r="F108" s="145"/>
      <c r="G108" s="145"/>
      <c r="H108" s="145"/>
      <c r="I108" s="146"/>
      <c r="J108" s="12"/>
    </row>
    <row r="109" spans="1:10" s="90" customFormat="1" ht="12.75">
      <c r="A109" s="148" t="s">
        <v>101</v>
      </c>
      <c r="B109" s="144">
        <f>B106*B107*2</f>
        <v>18.48</v>
      </c>
      <c r="C109" s="145" t="s">
        <v>100</v>
      </c>
      <c r="D109" s="144"/>
      <c r="E109" s="145"/>
      <c r="F109" s="145"/>
      <c r="G109" s="145"/>
      <c r="H109" s="145"/>
      <c r="I109" s="146"/>
      <c r="J109" s="12"/>
    </row>
    <row r="110" spans="1:10" s="90" customFormat="1" ht="12.75">
      <c r="A110" s="148" t="s">
        <v>79</v>
      </c>
      <c r="B110" s="144">
        <v>1</v>
      </c>
      <c r="C110" s="145" t="s">
        <v>69</v>
      </c>
      <c r="D110" s="144"/>
      <c r="E110" s="145"/>
      <c r="F110" s="145"/>
      <c r="G110" s="145"/>
      <c r="H110" s="145"/>
      <c r="I110" s="146"/>
      <c r="J110" s="12"/>
    </row>
    <row r="111" spans="1:10" s="90" customFormat="1" ht="12.75">
      <c r="A111" s="148" t="s">
        <v>78</v>
      </c>
      <c r="B111" s="144">
        <f>B108+B109</f>
        <v>23.1</v>
      </c>
      <c r="C111" s="145" t="s">
        <v>100</v>
      </c>
      <c r="D111" s="144"/>
      <c r="E111" s="145"/>
      <c r="F111" s="145"/>
      <c r="G111" s="145"/>
      <c r="H111" s="145"/>
      <c r="I111" s="146"/>
      <c r="J111" s="12"/>
    </row>
    <row r="112" spans="1:10" s="90" customFormat="1" ht="12.75">
      <c r="A112" s="148"/>
      <c r="B112" s="144"/>
      <c r="C112" s="145"/>
      <c r="D112" s="144"/>
      <c r="E112" s="145"/>
      <c r="F112" s="145"/>
      <c r="G112" s="145"/>
      <c r="H112" s="145"/>
      <c r="I112" s="146"/>
      <c r="J112" s="12"/>
    </row>
    <row r="113" spans="1:10" s="90" customFormat="1" ht="12.75">
      <c r="A113" s="148" t="s">
        <v>126</v>
      </c>
      <c r="B113" s="144">
        <v>0.7</v>
      </c>
      <c r="C113" s="145" t="s">
        <v>18</v>
      </c>
      <c r="D113" s="144"/>
      <c r="E113" s="145"/>
      <c r="F113" s="145"/>
      <c r="G113" s="145"/>
      <c r="H113" s="145"/>
      <c r="I113" s="146"/>
      <c r="J113" s="12"/>
    </row>
    <row r="114" spans="1:10" s="90" customFormat="1" ht="12.75">
      <c r="A114" s="148" t="s">
        <v>53</v>
      </c>
      <c r="B114" s="144">
        <v>0.5</v>
      </c>
      <c r="C114" s="145" t="s">
        <v>18</v>
      </c>
      <c r="D114" s="144"/>
      <c r="E114" s="145"/>
      <c r="F114" s="145"/>
      <c r="G114" s="145"/>
      <c r="H114" s="145"/>
      <c r="I114" s="146"/>
      <c r="J114" s="12"/>
    </row>
    <row r="115" spans="1:10" s="90" customFormat="1" ht="12.75">
      <c r="A115" s="148" t="s">
        <v>54</v>
      </c>
      <c r="B115" s="144">
        <v>7.7</v>
      </c>
      <c r="C115" s="145" t="s">
        <v>18</v>
      </c>
      <c r="D115" s="144"/>
      <c r="E115" s="145"/>
      <c r="F115" s="145"/>
      <c r="G115" s="145"/>
      <c r="H115" s="145"/>
      <c r="I115" s="146"/>
      <c r="J115" s="12"/>
    </row>
    <row r="116" spans="1:10" s="90" customFormat="1" ht="12.75">
      <c r="A116" s="148" t="s">
        <v>127</v>
      </c>
      <c r="B116" s="144">
        <f>B114*B115</f>
        <v>3.85</v>
      </c>
      <c r="C116" s="145" t="s">
        <v>100</v>
      </c>
      <c r="D116" s="144"/>
      <c r="E116" s="145"/>
      <c r="F116" s="145"/>
      <c r="G116" s="145"/>
      <c r="H116" s="145"/>
      <c r="I116" s="146"/>
      <c r="J116" s="12"/>
    </row>
    <row r="117" spans="1:10" s="90" customFormat="1" ht="12.75">
      <c r="A117" s="148" t="s">
        <v>101</v>
      </c>
      <c r="B117" s="144">
        <f>B113*B115*2</f>
        <v>10.78</v>
      </c>
      <c r="C117" s="145" t="s">
        <v>100</v>
      </c>
      <c r="D117" s="144"/>
      <c r="E117" s="145"/>
      <c r="F117" s="145"/>
      <c r="G117" s="145"/>
      <c r="H117" s="145"/>
      <c r="I117" s="146"/>
      <c r="J117" s="12"/>
    </row>
    <row r="118" spans="1:10" s="90" customFormat="1" ht="12.75">
      <c r="A118" s="148" t="s">
        <v>79</v>
      </c>
      <c r="B118" s="144">
        <v>1</v>
      </c>
      <c r="C118" s="145" t="s">
        <v>69</v>
      </c>
      <c r="D118" s="144"/>
      <c r="E118" s="145"/>
      <c r="F118" s="145"/>
      <c r="G118" s="145"/>
      <c r="H118" s="145"/>
      <c r="I118" s="146"/>
      <c r="J118" s="12"/>
    </row>
    <row r="119" spans="1:10" s="90" customFormat="1" ht="12.75">
      <c r="A119" s="148" t="s">
        <v>78</v>
      </c>
      <c r="B119" s="144">
        <f>B116+B117</f>
        <v>14.629999999999999</v>
      </c>
      <c r="C119" s="145" t="s">
        <v>100</v>
      </c>
      <c r="D119" s="144"/>
      <c r="E119" s="145"/>
      <c r="F119" s="145"/>
      <c r="G119" s="145"/>
      <c r="H119" s="145"/>
      <c r="I119" s="146"/>
      <c r="J119" s="12"/>
    </row>
    <row r="120" spans="1:10" s="90" customFormat="1" ht="12.75">
      <c r="A120" s="148"/>
      <c r="B120" s="144"/>
      <c r="C120" s="145"/>
      <c r="D120" s="144"/>
      <c r="E120" s="145"/>
      <c r="F120" s="145"/>
      <c r="G120" s="145"/>
      <c r="H120" s="145"/>
      <c r="I120" s="146"/>
      <c r="J120" s="12"/>
    </row>
    <row r="121" spans="1:10" s="90" customFormat="1" ht="12.75">
      <c r="A121" s="148" t="s">
        <v>56</v>
      </c>
      <c r="B121" s="144">
        <v>1.2</v>
      </c>
      <c r="C121" s="144">
        <v>2</v>
      </c>
      <c r="D121" s="144" t="s">
        <v>18</v>
      </c>
      <c r="E121" s="145"/>
      <c r="F121" s="145"/>
      <c r="G121" s="145"/>
      <c r="H121" s="145"/>
      <c r="I121" s="146"/>
      <c r="J121" s="12"/>
    </row>
    <row r="122" spans="1:10" s="90" customFormat="1" ht="12.75">
      <c r="A122" s="148" t="s">
        <v>53</v>
      </c>
      <c r="B122" s="144">
        <v>0.5</v>
      </c>
      <c r="C122" s="145" t="s">
        <v>18</v>
      </c>
      <c r="D122" s="144"/>
      <c r="E122" s="145"/>
      <c r="F122" s="145"/>
      <c r="G122" s="145"/>
      <c r="H122" s="145"/>
      <c r="I122" s="146"/>
      <c r="J122" s="12"/>
    </row>
    <row r="123" spans="1:10" s="90" customFormat="1" ht="12.75">
      <c r="A123" s="148" t="s">
        <v>54</v>
      </c>
      <c r="B123" s="144">
        <v>7.7</v>
      </c>
      <c r="C123" s="145" t="s">
        <v>18</v>
      </c>
      <c r="D123" s="144"/>
      <c r="E123" s="145"/>
      <c r="F123" s="145"/>
      <c r="G123" s="145"/>
      <c r="H123" s="145"/>
      <c r="I123" s="146"/>
      <c r="J123" s="12"/>
    </row>
    <row r="124" spans="1:10" s="90" customFormat="1" ht="12.75">
      <c r="A124" s="148" t="s">
        <v>99</v>
      </c>
      <c r="B124" s="144">
        <f>((B121+C121)*B123)-B116</f>
        <v>20.79</v>
      </c>
      <c r="C124" s="145" t="s">
        <v>100</v>
      </c>
      <c r="D124" s="144"/>
      <c r="E124" s="145"/>
      <c r="F124" s="145"/>
      <c r="G124" s="145"/>
      <c r="H124" s="145"/>
      <c r="I124" s="146"/>
      <c r="J124" s="12"/>
    </row>
    <row r="125" spans="1:10" s="90" customFormat="1" ht="12.75">
      <c r="A125" s="148" t="s">
        <v>101</v>
      </c>
      <c r="B125" s="144">
        <f>(B121*B123)+B121*7.76</f>
        <v>18.552</v>
      </c>
      <c r="C125" s="145"/>
      <c r="D125" s="144"/>
      <c r="E125" s="145"/>
      <c r="F125" s="145"/>
      <c r="G125" s="145"/>
      <c r="H125" s="145"/>
      <c r="I125" s="146"/>
      <c r="J125" s="12"/>
    </row>
    <row r="126" spans="1:10" s="90" customFormat="1" ht="12.75">
      <c r="A126" s="148" t="s">
        <v>79</v>
      </c>
      <c r="B126" s="144">
        <v>1</v>
      </c>
      <c r="C126" s="145" t="s">
        <v>69</v>
      </c>
      <c r="D126" s="144"/>
      <c r="E126" s="145"/>
      <c r="F126" s="145"/>
      <c r="G126" s="145"/>
      <c r="H126" s="145"/>
      <c r="I126" s="146"/>
      <c r="J126" s="12"/>
    </row>
    <row r="127" spans="1:10" s="90" customFormat="1" ht="12.75">
      <c r="A127" s="148" t="s">
        <v>78</v>
      </c>
      <c r="B127" s="144">
        <f>B124+B125</f>
        <v>39.342</v>
      </c>
      <c r="C127" s="145" t="s">
        <v>100</v>
      </c>
      <c r="D127" s="144"/>
      <c r="E127" s="145"/>
      <c r="F127" s="145"/>
      <c r="G127" s="145"/>
      <c r="H127" s="145"/>
      <c r="I127" s="146"/>
      <c r="J127" s="12"/>
    </row>
    <row r="128" spans="1:10" s="90" customFormat="1" ht="12.75">
      <c r="A128" s="148"/>
      <c r="B128" s="144"/>
      <c r="C128" s="145"/>
      <c r="D128" s="144"/>
      <c r="E128" s="145"/>
      <c r="F128" s="145"/>
      <c r="G128" s="145"/>
      <c r="H128" s="145"/>
      <c r="I128" s="146"/>
      <c r="J128" s="12"/>
    </row>
    <row r="129" spans="1:10" s="90" customFormat="1" ht="12.75">
      <c r="A129" s="147" t="s">
        <v>68</v>
      </c>
      <c r="B129" s="142">
        <f>ROUND(B102+B111+B119+B127,2)</f>
        <v>136.47</v>
      </c>
      <c r="C129" s="143" t="s">
        <v>100</v>
      </c>
      <c r="D129" s="144"/>
      <c r="E129" s="145"/>
      <c r="F129" s="145"/>
      <c r="G129" s="145"/>
      <c r="H129" s="145"/>
      <c r="I129" s="146"/>
      <c r="J129" s="12"/>
    </row>
    <row r="130" spans="1:10" s="90" customFormat="1" ht="12.75">
      <c r="A130" s="148"/>
      <c r="B130" s="144"/>
      <c r="C130" s="145"/>
      <c r="D130" s="144"/>
      <c r="E130" s="145"/>
      <c r="F130" s="145"/>
      <c r="G130" s="145"/>
      <c r="H130" s="145"/>
      <c r="I130" s="146"/>
      <c r="J130" s="12"/>
    </row>
    <row r="131" spans="1:10" s="90" customFormat="1" ht="36" customHeight="1">
      <c r="A131" s="83" t="str">
        <f>'Plan Orç'!C33</f>
        <v>4.2</v>
      </c>
      <c r="B131" s="279" t="str">
        <f>'Plan Orç'!D33</f>
        <v>PINTURA ACRÍLICA EM PAREDE, DUAS (2) DEMÃOS, EXCLUSIVE SELADOR ACRÍLICO E MASSA ACRÍLICA/CORRIDA (PVA)</v>
      </c>
      <c r="C131" s="279"/>
      <c r="D131" s="279"/>
      <c r="E131" s="279"/>
      <c r="F131" s="279"/>
      <c r="G131" s="279"/>
      <c r="H131" s="279"/>
      <c r="I131" s="280"/>
      <c r="J131" s="12"/>
    </row>
    <row r="132" spans="1:10" s="90" customFormat="1" ht="12.75">
      <c r="A132" s="147" t="s">
        <v>104</v>
      </c>
      <c r="B132" s="142">
        <f>ROUND(B129,2)</f>
        <v>136.47</v>
      </c>
      <c r="C132" s="142" t="str">
        <f>C129</f>
        <v>m²</v>
      </c>
      <c r="D132" s="144"/>
      <c r="E132" s="145"/>
      <c r="F132" s="145"/>
      <c r="G132" s="145"/>
      <c r="H132" s="145"/>
      <c r="I132" s="146"/>
      <c r="J132" s="12"/>
    </row>
    <row r="133" spans="1:10" s="90" customFormat="1" ht="12.75">
      <c r="A133" s="148"/>
      <c r="B133" s="144"/>
      <c r="C133" s="145"/>
      <c r="D133" s="144"/>
      <c r="E133" s="145"/>
      <c r="F133" s="145"/>
      <c r="G133" s="145"/>
      <c r="H133" s="145"/>
      <c r="I133" s="146"/>
      <c r="J133" s="12"/>
    </row>
    <row r="134" spans="1:10" s="90" customFormat="1" ht="12.75">
      <c r="A134" s="82">
        <f>'Plan Orç'!C36</f>
        <v>5</v>
      </c>
      <c r="B134" s="276" t="str">
        <f>'Plan Orç'!D36</f>
        <v>INSTALAÇÕES ELÉTRICAS</v>
      </c>
      <c r="C134" s="277"/>
      <c r="D134" s="277"/>
      <c r="E134" s="277"/>
      <c r="F134" s="277"/>
      <c r="G134" s="277"/>
      <c r="H134" s="277"/>
      <c r="I134" s="278"/>
      <c r="J134" s="12"/>
    </row>
    <row r="135" spans="1:10" s="90" customFormat="1" ht="30" customHeight="1">
      <c r="A135" s="83" t="str">
        <f>'Plan Orç'!C37</f>
        <v>5.1</v>
      </c>
      <c r="B135" s="279" t="str">
        <f>'Plan Orç'!D37</f>
        <v>ELETRODUTO DE PVC RÍGIDO ROSCÁVEL, DN 25 MM (1"), INCLUSIVE CONEXÕES, SUPORTES E FIXAÇÃO</v>
      </c>
      <c r="C135" s="279"/>
      <c r="D135" s="279"/>
      <c r="E135" s="279"/>
      <c r="F135" s="279"/>
      <c r="G135" s="279"/>
      <c r="H135" s="279"/>
      <c r="I135" s="280"/>
      <c r="J135" s="12"/>
    </row>
    <row r="136" spans="1:10" s="90" customFormat="1" ht="12.75">
      <c r="A136" s="286" t="s">
        <v>134</v>
      </c>
      <c r="B136" s="287"/>
      <c r="C136" s="144">
        <v>7</v>
      </c>
      <c r="D136" s="144" t="s">
        <v>18</v>
      </c>
      <c r="E136" s="145"/>
      <c r="F136" s="145"/>
      <c r="G136" s="145"/>
      <c r="H136" s="145"/>
      <c r="I136" s="146"/>
      <c r="J136" s="12"/>
    </row>
    <row r="137" spans="1:10" s="90" customFormat="1" ht="12.75">
      <c r="A137" s="148"/>
      <c r="B137" s="144"/>
      <c r="C137" s="145">
        <v>2</v>
      </c>
      <c r="D137" s="144" t="s">
        <v>135</v>
      </c>
      <c r="E137" s="145"/>
      <c r="F137" s="145"/>
      <c r="G137" s="145"/>
      <c r="H137" s="145"/>
      <c r="I137" s="146"/>
      <c r="J137" s="12"/>
    </row>
    <row r="138" spans="1:10" s="90" customFormat="1" ht="12.75">
      <c r="A138" s="147" t="s">
        <v>68</v>
      </c>
      <c r="B138" s="142">
        <f>C136*C137</f>
        <v>14</v>
      </c>
      <c r="C138" s="143" t="s">
        <v>18</v>
      </c>
      <c r="D138" s="144"/>
      <c r="E138" s="145"/>
      <c r="F138" s="145"/>
      <c r="G138" s="145"/>
      <c r="H138" s="145"/>
      <c r="I138" s="146"/>
      <c r="J138" s="12"/>
    </row>
    <row r="139" spans="1:10" s="90" customFormat="1" ht="12.75">
      <c r="A139" s="148"/>
      <c r="B139" s="144"/>
      <c r="C139" s="145"/>
      <c r="D139" s="144"/>
      <c r="E139" s="145"/>
      <c r="F139" s="145"/>
      <c r="G139" s="145"/>
      <c r="H139" s="145"/>
      <c r="I139" s="146"/>
      <c r="J139" s="12"/>
    </row>
    <row r="140" spans="1:10" s="90" customFormat="1" ht="25.5" customHeight="1">
      <c r="A140" s="83" t="str">
        <f>'Plan Orç'!C38</f>
        <v>5.2</v>
      </c>
      <c r="B140" s="279" t="str">
        <f>'Plan Orç'!D38</f>
        <v>ELETRODUTO FLEXÍVEL CORRUGADO, PEAD, DN 50 (1 ½) - FORNECIMENTO E INSTALAÇÃO. AF_04/2016</v>
      </c>
      <c r="C140" s="279"/>
      <c r="D140" s="279"/>
      <c r="E140" s="279"/>
      <c r="F140" s="279"/>
      <c r="G140" s="279"/>
      <c r="H140" s="279"/>
      <c r="I140" s="280"/>
      <c r="J140" s="12"/>
    </row>
    <row r="141" spans="1:10" s="90" customFormat="1" ht="12.75">
      <c r="A141" s="164" t="s">
        <v>137</v>
      </c>
      <c r="B141" s="144">
        <v>52</v>
      </c>
      <c r="C141" s="145" t="s">
        <v>18</v>
      </c>
      <c r="D141" s="144"/>
      <c r="E141" s="145"/>
      <c r="F141" s="145"/>
      <c r="G141" s="145"/>
      <c r="H141" s="145"/>
      <c r="I141" s="146"/>
      <c r="J141" s="12"/>
    </row>
    <row r="142" spans="1:10" s="90" customFormat="1" ht="12.75">
      <c r="A142" s="147" t="s">
        <v>68</v>
      </c>
      <c r="B142" s="142">
        <v>52</v>
      </c>
      <c r="C142" s="143" t="s">
        <v>18</v>
      </c>
      <c r="D142" s="144"/>
      <c r="E142" s="145"/>
      <c r="F142" s="145"/>
      <c r="G142" s="145"/>
      <c r="H142" s="145"/>
      <c r="I142" s="146"/>
      <c r="J142" s="12"/>
    </row>
    <row r="143" spans="1:10" s="90" customFormat="1" ht="12.75">
      <c r="A143" s="148"/>
      <c r="B143" s="144"/>
      <c r="C143" s="145"/>
      <c r="D143" s="144"/>
      <c r="E143" s="145"/>
      <c r="F143" s="145"/>
      <c r="G143" s="145"/>
      <c r="H143" s="145"/>
      <c r="I143" s="146"/>
      <c r="J143" s="12"/>
    </row>
    <row r="144" spans="1:10" s="90" customFormat="1" ht="36" customHeight="1">
      <c r="A144" s="83" t="str">
        <f>'Plan Orç'!C39</f>
        <v>5.3</v>
      </c>
      <c r="B144" s="279" t="str">
        <f>'Plan Orç'!D39</f>
        <v>REFLETOR RETANGULAR FECHADO COM LAMPADA VAPOR METALICO 400 W</v>
      </c>
      <c r="C144" s="279"/>
      <c r="D144" s="279"/>
      <c r="E144" s="279"/>
      <c r="F144" s="279"/>
      <c r="G144" s="279"/>
      <c r="H144" s="279"/>
      <c r="I144" s="280"/>
      <c r="J144" s="12"/>
    </row>
    <row r="145" spans="1:10" s="90" customFormat="1" ht="12.75">
      <c r="A145" s="164" t="s">
        <v>139</v>
      </c>
      <c r="B145" s="144">
        <v>2</v>
      </c>
      <c r="C145" s="145" t="s">
        <v>138</v>
      </c>
      <c r="D145" s="144"/>
      <c r="E145" s="145"/>
      <c r="F145" s="145"/>
      <c r="G145" s="145"/>
      <c r="H145" s="145"/>
      <c r="I145" s="146"/>
      <c r="J145" s="12"/>
    </row>
    <row r="146" spans="1:10" s="90" customFormat="1" ht="12.75">
      <c r="A146" s="164" t="s">
        <v>140</v>
      </c>
      <c r="B146" s="144">
        <v>2</v>
      </c>
      <c r="C146" s="145" t="s">
        <v>138</v>
      </c>
      <c r="D146" s="144"/>
      <c r="E146" s="145"/>
      <c r="F146" s="145"/>
      <c r="G146" s="145"/>
      <c r="H146" s="145"/>
      <c r="I146" s="146"/>
      <c r="J146" s="12"/>
    </row>
    <row r="147" spans="1:10" s="90" customFormat="1" ht="12.75">
      <c r="A147" s="148"/>
      <c r="B147" s="144"/>
      <c r="C147" s="145"/>
      <c r="D147" s="144"/>
      <c r="E147" s="145"/>
      <c r="F147" s="145"/>
      <c r="G147" s="145"/>
      <c r="H147" s="145"/>
      <c r="I147" s="146"/>
      <c r="J147" s="12"/>
    </row>
    <row r="148" spans="1:10" s="90" customFormat="1" ht="12.75">
      <c r="A148" s="147" t="s">
        <v>68</v>
      </c>
      <c r="B148" s="142">
        <f>SUM(B145:B146)</f>
        <v>4</v>
      </c>
      <c r="C148" s="143" t="s">
        <v>138</v>
      </c>
      <c r="D148" s="144"/>
      <c r="E148" s="145"/>
      <c r="F148" s="145"/>
      <c r="G148" s="145"/>
      <c r="H148" s="145"/>
      <c r="I148" s="146"/>
      <c r="J148" s="12"/>
    </row>
    <row r="149" spans="1:10" s="90" customFormat="1" ht="12.75">
      <c r="A149" s="148"/>
      <c r="B149" s="144"/>
      <c r="C149" s="145"/>
      <c r="D149" s="144"/>
      <c r="E149" s="145"/>
      <c r="F149" s="145"/>
      <c r="G149" s="145"/>
      <c r="H149" s="145"/>
      <c r="I149" s="146"/>
      <c r="J149" s="12"/>
    </row>
    <row r="150" spans="1:10" s="90" customFormat="1" ht="32.25" customHeight="1">
      <c r="A150" s="83" t="str">
        <f>'Plan Orç'!C40</f>
        <v>5.4</v>
      </c>
      <c r="B150" s="279" t="str">
        <f>'Plan Orç'!D40</f>
        <v>RELE FOTOELETRICO P/ COMANDO DE ILUMINACAO EXTERNA 220V/1000W - FORNECIMENTO E INSTALACAO</v>
      </c>
      <c r="C150" s="279"/>
      <c r="D150" s="279"/>
      <c r="E150" s="279"/>
      <c r="F150" s="279"/>
      <c r="G150" s="279"/>
      <c r="H150" s="279"/>
      <c r="I150" s="280"/>
      <c r="J150" s="12"/>
    </row>
    <row r="151" spans="1:10" s="90" customFormat="1" ht="12.75">
      <c r="A151" s="164" t="s">
        <v>139</v>
      </c>
      <c r="B151" s="144">
        <v>2</v>
      </c>
      <c r="C151" s="145" t="s">
        <v>138</v>
      </c>
      <c r="D151" s="144"/>
      <c r="E151" s="145"/>
      <c r="F151" s="145"/>
      <c r="G151" s="145"/>
      <c r="H151" s="145"/>
      <c r="I151" s="146"/>
      <c r="J151" s="12"/>
    </row>
    <row r="152" spans="1:10" s="90" customFormat="1" ht="12.75">
      <c r="A152" s="164" t="s">
        <v>140</v>
      </c>
      <c r="B152" s="144">
        <v>2</v>
      </c>
      <c r="C152" s="145" t="s">
        <v>138</v>
      </c>
      <c r="D152" s="144"/>
      <c r="E152" s="145"/>
      <c r="F152" s="145"/>
      <c r="G152" s="145"/>
      <c r="H152" s="145"/>
      <c r="I152" s="146"/>
      <c r="J152" s="12"/>
    </row>
    <row r="153" spans="1:10" s="90" customFormat="1" ht="12.75">
      <c r="A153" s="164"/>
      <c r="B153" s="144"/>
      <c r="C153" s="145"/>
      <c r="D153" s="144"/>
      <c r="E153" s="145"/>
      <c r="F153" s="145"/>
      <c r="G153" s="145"/>
      <c r="H153" s="145"/>
      <c r="I153" s="146"/>
      <c r="J153" s="12"/>
    </row>
    <row r="154" spans="1:10" s="90" customFormat="1" ht="12.75">
      <c r="A154" s="147" t="s">
        <v>68</v>
      </c>
      <c r="B154" s="142">
        <f>SUM(B151:B152)</f>
        <v>4</v>
      </c>
      <c r="C154" s="143" t="s">
        <v>138</v>
      </c>
      <c r="D154" s="144"/>
      <c r="E154" s="145"/>
      <c r="F154" s="145"/>
      <c r="G154" s="145"/>
      <c r="H154" s="145"/>
      <c r="I154" s="146"/>
      <c r="J154" s="12"/>
    </row>
    <row r="155" spans="1:10" s="90" customFormat="1" ht="12.75">
      <c r="A155" s="164"/>
      <c r="B155" s="144"/>
      <c r="C155" s="145"/>
      <c r="D155" s="144"/>
      <c r="E155" s="145"/>
      <c r="F155" s="145"/>
      <c r="G155" s="145"/>
      <c r="H155" s="145"/>
      <c r="I155" s="146"/>
      <c r="J155" s="12"/>
    </row>
    <row r="156" spans="1:10" s="90" customFormat="1" ht="41.25" customHeight="1">
      <c r="A156" s="83" t="str">
        <f>'Plan Orç'!C41</f>
        <v>5.5</v>
      </c>
      <c r="B156" s="279" t="str">
        <f>'Plan Orç'!D41</f>
        <v>CABO DE COBRE FLEXÍVEL, CLASSE 5, ISOLAMENTO TIPO LSHF/ATOX, NÃO HALOGENADO, ANTICHAMA, TERMOPLÁSTICO, UNIPOLAR, SEÇÃO 2,5 MM2, 70°C, 450/750V</v>
      </c>
      <c r="C156" s="279"/>
      <c r="D156" s="279"/>
      <c r="E156" s="279"/>
      <c r="F156" s="279"/>
      <c r="G156" s="279"/>
      <c r="H156" s="279"/>
      <c r="I156" s="280"/>
      <c r="J156" s="12"/>
    </row>
    <row r="157" spans="1:10" s="90" customFormat="1" ht="12.75">
      <c r="A157" s="165" t="s">
        <v>141</v>
      </c>
      <c r="B157" s="144">
        <f>B138</f>
        <v>14</v>
      </c>
      <c r="C157" s="145" t="s">
        <v>18</v>
      </c>
      <c r="D157" s="144"/>
      <c r="E157" s="145"/>
      <c r="F157" s="145"/>
      <c r="G157" s="145"/>
      <c r="H157" s="145"/>
      <c r="I157" s="146"/>
      <c r="J157" s="12"/>
    </row>
    <row r="158" spans="1:10" s="90" customFormat="1" ht="12.75">
      <c r="A158" s="165" t="s">
        <v>142</v>
      </c>
      <c r="B158" s="144">
        <f>B142</f>
        <v>52</v>
      </c>
      <c r="C158" s="145" t="s">
        <v>18</v>
      </c>
      <c r="D158" s="144"/>
      <c r="E158" s="145"/>
      <c r="F158" s="145"/>
      <c r="G158" s="145"/>
      <c r="H158" s="145"/>
      <c r="I158" s="146"/>
      <c r="J158" s="12"/>
    </row>
    <row r="159" spans="1:10" s="90" customFormat="1" ht="12.75">
      <c r="A159" s="165" t="s">
        <v>143</v>
      </c>
      <c r="B159" s="144">
        <v>2</v>
      </c>
      <c r="C159" s="145" t="s">
        <v>144</v>
      </c>
      <c r="D159" s="144"/>
      <c r="E159" s="145"/>
      <c r="F159" s="145"/>
      <c r="G159" s="145"/>
      <c r="H159" s="145"/>
      <c r="I159" s="146"/>
      <c r="J159" s="12"/>
    </row>
    <row r="160" spans="1:10" s="90" customFormat="1" ht="12.75">
      <c r="A160" s="165"/>
      <c r="B160" s="144"/>
      <c r="C160" s="145"/>
      <c r="D160" s="144"/>
      <c r="E160" s="145"/>
      <c r="F160" s="145"/>
      <c r="G160" s="145"/>
      <c r="H160" s="145"/>
      <c r="I160" s="146"/>
      <c r="J160" s="12"/>
    </row>
    <row r="161" spans="1:10" s="90" customFormat="1" ht="12.75">
      <c r="A161" s="147" t="s">
        <v>68</v>
      </c>
      <c r="B161" s="142">
        <f>(B157+B158)*B159</f>
        <v>132</v>
      </c>
      <c r="C161" s="143" t="s">
        <v>18</v>
      </c>
      <c r="D161" s="142"/>
      <c r="E161" s="145"/>
      <c r="F161" s="145"/>
      <c r="G161" s="145"/>
      <c r="H161" s="145"/>
      <c r="I161" s="146"/>
      <c r="J161" s="12"/>
    </row>
    <row r="162" spans="1:10" s="90" customFormat="1" ht="12.75">
      <c r="A162" s="165"/>
      <c r="B162" s="144"/>
      <c r="C162" s="145"/>
      <c r="D162" s="144"/>
      <c r="E162" s="145"/>
      <c r="F162" s="145"/>
      <c r="G162" s="145"/>
      <c r="H162" s="145"/>
      <c r="I162" s="146"/>
      <c r="J162" s="12"/>
    </row>
    <row r="163" spans="1:10" s="90" customFormat="1" ht="12.75">
      <c r="A163" s="82">
        <f>'Plan Orç'!C44</f>
        <v>6</v>
      </c>
      <c r="B163" s="276" t="str">
        <f>'Plan Orç'!D44</f>
        <v>LETRAS E SÍMBOLOS</v>
      </c>
      <c r="C163" s="277"/>
      <c r="D163" s="277"/>
      <c r="E163" s="277"/>
      <c r="F163" s="277"/>
      <c r="G163" s="277"/>
      <c r="H163" s="277"/>
      <c r="I163" s="278"/>
      <c r="J163" s="12"/>
    </row>
    <row r="164" spans="1:10" s="90" customFormat="1" ht="51" customHeight="1">
      <c r="A164" s="83" t="str">
        <f>'Plan Orç'!C45</f>
        <v>6.1</v>
      </c>
      <c r="B164" s="279" t="str">
        <f>'Plan Orç'!D45</f>
        <v>JOGO DE LETRAS "SEJA BEM-VINDO" E "VOLTE SEMPRE" EM CAIXA ALTA DE AÇO INOX ESCOVADO NO TAMANHO DE 55CM DE ALTURA, LARGURA PROPORCIONAL E 4CM DE ESPESSURA CADA LETRA.
</v>
      </c>
      <c r="C164" s="279"/>
      <c r="D164" s="279"/>
      <c r="E164" s="279"/>
      <c r="F164" s="279"/>
      <c r="G164" s="279"/>
      <c r="H164" s="279"/>
      <c r="I164" s="280"/>
      <c r="J164" s="12"/>
    </row>
    <row r="165" spans="1:10" s="90" customFormat="1" ht="12.75">
      <c r="A165" s="286" t="s">
        <v>163</v>
      </c>
      <c r="B165" s="287"/>
      <c r="C165" s="287"/>
      <c r="D165" s="287"/>
      <c r="E165" s="287"/>
      <c r="F165" s="287"/>
      <c r="G165" s="287"/>
      <c r="H165" s="287"/>
      <c r="I165" s="288"/>
      <c r="J165" s="12"/>
    </row>
    <row r="166" spans="1:10" s="90" customFormat="1" ht="12.75">
      <c r="A166" s="170"/>
      <c r="B166" s="144"/>
      <c r="C166" s="145"/>
      <c r="D166" s="144"/>
      <c r="E166" s="145"/>
      <c r="F166" s="145"/>
      <c r="G166" s="145"/>
      <c r="H166" s="145"/>
      <c r="I166" s="146"/>
      <c r="J166" s="12"/>
    </row>
    <row r="167" spans="1:10" s="90" customFormat="1" ht="45" customHeight="1">
      <c r="A167" s="83" t="str">
        <f>'Plan Orç'!C46</f>
        <v>6.2</v>
      </c>
      <c r="B167" s="279" t="str">
        <f>'Plan Orç'!D46</f>
        <v>JOGO DE LETRAS "ESTIVA" EM CAIXA ALTA DE AÇO INOX ESCOVADO NO TAMANHO DE 80CM DE ALTURA, LARGURA PROPORCIONAL E 4CM DE ESPESSURA CADA LETRA.</v>
      </c>
      <c r="C167" s="279"/>
      <c r="D167" s="279"/>
      <c r="E167" s="279"/>
      <c r="F167" s="279"/>
      <c r="G167" s="279"/>
      <c r="H167" s="279"/>
      <c r="I167" s="280"/>
      <c r="J167" s="12"/>
    </row>
    <row r="168" spans="1:10" s="90" customFormat="1" ht="12.75">
      <c r="A168" s="286" t="s">
        <v>164</v>
      </c>
      <c r="B168" s="287"/>
      <c r="C168" s="287"/>
      <c r="D168" s="287"/>
      <c r="E168" s="287"/>
      <c r="F168" s="287"/>
      <c r="G168" s="287"/>
      <c r="H168" s="287"/>
      <c r="I168" s="288"/>
      <c r="J168" s="12"/>
    </row>
    <row r="169" spans="1:10" s="90" customFormat="1" ht="12.75">
      <c r="A169" s="170"/>
      <c r="B169" s="144"/>
      <c r="C169" s="145"/>
      <c r="D169" s="144"/>
      <c r="E169" s="145"/>
      <c r="F169" s="145"/>
      <c r="G169" s="145"/>
      <c r="H169" s="145"/>
      <c r="I169" s="146"/>
      <c r="J169" s="12"/>
    </row>
    <row r="170" spans="1:10" s="90" customFormat="1" ht="45.75" customHeight="1">
      <c r="A170" s="83" t="str">
        <f>'Plan Orç'!C47</f>
        <v>6.3</v>
      </c>
      <c r="B170" s="279" t="str">
        <f>'Plan Orç'!D47</f>
        <v>SÍMBOLO DE MORANGO EM CAIXA ALTA DE AÇO INOX VAZADO ESCOVADO NO TAMANHO DE 170CM DE ALTURA, LARGURA PROPORCIONAL E 4CM DE ESPESSURA.</v>
      </c>
      <c r="C170" s="279"/>
      <c r="D170" s="279"/>
      <c r="E170" s="279"/>
      <c r="F170" s="279"/>
      <c r="G170" s="279"/>
      <c r="H170" s="279"/>
      <c r="I170" s="280"/>
      <c r="J170" s="12"/>
    </row>
    <row r="171" spans="1:10" s="90" customFormat="1" ht="12.75">
      <c r="A171" s="286" t="s">
        <v>165</v>
      </c>
      <c r="B171" s="287"/>
      <c r="C171" s="287"/>
      <c r="D171" s="287"/>
      <c r="E171" s="287"/>
      <c r="F171" s="287"/>
      <c r="G171" s="287"/>
      <c r="H171" s="287"/>
      <c r="I171" s="288"/>
      <c r="J171" s="12"/>
    </row>
    <row r="172" spans="1:10" s="90" customFormat="1" ht="12.75">
      <c r="A172" s="170"/>
      <c r="B172" s="144"/>
      <c r="C172" s="145"/>
      <c r="D172" s="144"/>
      <c r="E172" s="145"/>
      <c r="F172" s="145"/>
      <c r="G172" s="145"/>
      <c r="H172" s="145"/>
      <c r="I172" s="146"/>
      <c r="J172" s="12"/>
    </row>
    <row r="173" spans="1:10" s="90" customFormat="1" ht="12.75">
      <c r="A173" s="165"/>
      <c r="B173" s="144"/>
      <c r="C173" s="145"/>
      <c r="D173" s="144"/>
      <c r="E173" s="145"/>
      <c r="F173" s="145"/>
      <c r="G173" s="145"/>
      <c r="H173" s="145"/>
      <c r="I173" s="146"/>
      <c r="J173" s="12"/>
    </row>
    <row r="174" spans="1:10" s="90" customFormat="1" ht="12.75">
      <c r="A174" s="165"/>
      <c r="B174" s="144"/>
      <c r="C174" s="145"/>
      <c r="D174" s="144"/>
      <c r="E174" s="145"/>
      <c r="F174" s="145"/>
      <c r="G174" s="145"/>
      <c r="H174" s="145"/>
      <c r="I174" s="146"/>
      <c r="J174" s="12"/>
    </row>
    <row r="175" spans="1:10" s="90" customFormat="1" ht="12.75">
      <c r="A175" s="165"/>
      <c r="B175" s="144"/>
      <c r="C175" s="145"/>
      <c r="D175" s="144"/>
      <c r="E175" s="145"/>
      <c r="F175" s="145"/>
      <c r="G175" s="145"/>
      <c r="H175" s="145"/>
      <c r="I175" s="146"/>
      <c r="J175" s="12"/>
    </row>
    <row r="176" spans="1:10" s="90" customFormat="1" ht="12.75">
      <c r="A176" s="165"/>
      <c r="B176" s="144"/>
      <c r="C176" s="145"/>
      <c r="D176" s="144"/>
      <c r="E176" s="145"/>
      <c r="F176" s="145"/>
      <c r="G176" s="145"/>
      <c r="H176" s="145"/>
      <c r="I176" s="146"/>
      <c r="J176" s="12"/>
    </row>
    <row r="177" spans="1:10" s="90" customFormat="1" ht="12.75">
      <c r="A177" s="165"/>
      <c r="B177" s="144"/>
      <c r="C177" s="145"/>
      <c r="D177" s="144"/>
      <c r="E177" s="145"/>
      <c r="F177" s="145"/>
      <c r="G177" s="145"/>
      <c r="H177" s="145"/>
      <c r="I177" s="146"/>
      <c r="J177" s="12"/>
    </row>
    <row r="178" spans="1:10" s="90" customFormat="1" ht="12.75">
      <c r="A178" s="164"/>
      <c r="B178" s="144"/>
      <c r="C178" s="145"/>
      <c r="D178" s="144"/>
      <c r="E178" s="145"/>
      <c r="F178" s="145"/>
      <c r="G178" s="145"/>
      <c r="H178" s="145"/>
      <c r="I178" s="146"/>
      <c r="J178" s="12"/>
    </row>
    <row r="179" spans="1:10" s="90" customFormat="1" ht="12.75">
      <c r="A179" s="164"/>
      <c r="B179" s="144"/>
      <c r="C179" s="145"/>
      <c r="D179" s="144"/>
      <c r="E179" s="145"/>
      <c r="F179" s="145"/>
      <c r="G179" s="145"/>
      <c r="H179" s="145"/>
      <c r="I179" s="146"/>
      <c r="J179" s="12"/>
    </row>
    <row r="180" spans="1:10" s="90" customFormat="1" ht="12.75">
      <c r="A180" s="164"/>
      <c r="B180" s="144"/>
      <c r="C180" s="145"/>
      <c r="D180" s="144"/>
      <c r="E180" s="145"/>
      <c r="F180" s="145"/>
      <c r="G180" s="145"/>
      <c r="H180" s="145"/>
      <c r="I180" s="146"/>
      <c r="J180" s="12"/>
    </row>
    <row r="181" spans="1:10" s="90" customFormat="1" ht="12.75">
      <c r="A181" s="148"/>
      <c r="B181" s="144"/>
      <c r="C181" s="145"/>
      <c r="D181" s="144"/>
      <c r="E181" s="145"/>
      <c r="F181" s="145"/>
      <c r="G181" s="145"/>
      <c r="H181" s="145"/>
      <c r="I181" s="146"/>
      <c r="J181" s="12"/>
    </row>
    <row r="182" spans="1:10" s="90" customFormat="1" ht="12.75">
      <c r="A182" s="148"/>
      <c r="B182" s="144"/>
      <c r="C182" s="145"/>
      <c r="D182" s="144"/>
      <c r="E182" s="145"/>
      <c r="F182" s="145"/>
      <c r="G182" s="145"/>
      <c r="H182" s="145"/>
      <c r="I182" s="146"/>
      <c r="J182" s="12"/>
    </row>
    <row r="183" spans="1:10" s="90" customFormat="1" ht="12.75">
      <c r="A183" s="148"/>
      <c r="B183" s="145"/>
      <c r="C183" s="145"/>
      <c r="D183" s="144"/>
      <c r="E183" s="145"/>
      <c r="F183" s="145"/>
      <c r="G183" s="145"/>
      <c r="H183" s="145"/>
      <c r="I183" s="146"/>
      <c r="J183" s="12"/>
    </row>
    <row r="184" spans="1:10" s="90" customFormat="1" ht="12.75">
      <c r="A184" s="148"/>
      <c r="B184" s="270"/>
      <c r="C184" s="270"/>
      <c r="D184" s="270"/>
      <c r="E184" s="141"/>
      <c r="F184" s="253"/>
      <c r="G184" s="253"/>
      <c r="H184" s="253"/>
      <c r="I184" s="146"/>
      <c r="J184" s="12"/>
    </row>
    <row r="185" spans="1:10" s="90" customFormat="1" ht="17.25">
      <c r="A185" s="148"/>
      <c r="B185" s="271" t="s">
        <v>13</v>
      </c>
      <c r="C185" s="271"/>
      <c r="D185" s="271"/>
      <c r="E185" s="77"/>
      <c r="F185" s="271" t="s">
        <v>34</v>
      </c>
      <c r="G185" s="271"/>
      <c r="H185" s="271"/>
      <c r="I185" s="146"/>
      <c r="J185" s="12"/>
    </row>
    <row r="186" spans="1:10" s="90" customFormat="1" ht="17.25">
      <c r="A186" s="148"/>
      <c r="B186" s="272" t="s">
        <v>35</v>
      </c>
      <c r="C186" s="272"/>
      <c r="D186" s="272"/>
      <c r="E186" s="77"/>
      <c r="F186" s="272" t="s">
        <v>36</v>
      </c>
      <c r="G186" s="272"/>
      <c r="H186" s="272"/>
      <c r="I186" s="146"/>
      <c r="J186" s="12"/>
    </row>
    <row r="187" spans="1:10" s="90" customFormat="1" ht="12.75">
      <c r="A187" s="148"/>
      <c r="B187" s="269" t="s">
        <v>46</v>
      </c>
      <c r="C187" s="269"/>
      <c r="D187" s="269"/>
      <c r="E187" s="143"/>
      <c r="F187" s="269" t="s">
        <v>47</v>
      </c>
      <c r="G187" s="269"/>
      <c r="H187" s="269"/>
      <c r="I187" s="146"/>
      <c r="J187" s="12"/>
    </row>
    <row r="188" spans="1:10" s="90" customFormat="1" ht="30" customHeight="1" thickBot="1">
      <c r="A188" s="149"/>
      <c r="B188" s="150"/>
      <c r="C188" s="150"/>
      <c r="D188" s="151"/>
      <c r="E188" s="150"/>
      <c r="F188" s="150"/>
      <c r="G188" s="150"/>
      <c r="H188" s="150"/>
      <c r="I188" s="152"/>
      <c r="J188" s="12"/>
    </row>
    <row r="189" spans="1:10" s="90" customFormat="1" ht="12.75">
      <c r="A189" s="27"/>
      <c r="B189" s="145"/>
      <c r="C189" s="145"/>
      <c r="D189" s="144"/>
      <c r="E189" s="145"/>
      <c r="F189" s="145"/>
      <c r="G189" s="145"/>
      <c r="H189" s="145"/>
      <c r="I189" s="145"/>
      <c r="J189" s="12"/>
    </row>
    <row r="190" spans="1:10" s="90" customFormat="1" ht="12.75">
      <c r="A190" s="27"/>
      <c r="B190" s="145"/>
      <c r="C190" s="145"/>
      <c r="D190" s="144"/>
      <c r="E190" s="145"/>
      <c r="F190" s="145"/>
      <c r="G190" s="145"/>
      <c r="H190" s="145"/>
      <c r="I190" s="145"/>
      <c r="J190" s="12"/>
    </row>
    <row r="191" spans="1:10" s="90" customFormat="1" ht="12.75">
      <c r="A191" s="27"/>
      <c r="B191" s="145"/>
      <c r="C191" s="145"/>
      <c r="D191" s="144"/>
      <c r="E191" s="145"/>
      <c r="F191" s="145"/>
      <c r="G191" s="145"/>
      <c r="H191" s="145"/>
      <c r="I191" s="145"/>
      <c r="J191" s="12"/>
    </row>
    <row r="192" spans="1:10" s="90" customFormat="1" ht="12.75">
      <c r="A192" s="27"/>
      <c r="B192" s="145"/>
      <c r="C192" s="145"/>
      <c r="D192" s="144"/>
      <c r="E192" s="145"/>
      <c r="F192" s="145"/>
      <c r="G192" s="145"/>
      <c r="H192" s="145"/>
      <c r="I192" s="145"/>
      <c r="J192" s="12"/>
    </row>
    <row r="193" spans="1:10" s="90" customFormat="1" ht="12.75">
      <c r="A193" s="27"/>
      <c r="B193" s="145"/>
      <c r="C193" s="145"/>
      <c r="D193" s="144"/>
      <c r="E193" s="145"/>
      <c r="F193" s="145"/>
      <c r="G193" s="145"/>
      <c r="H193" s="145"/>
      <c r="I193" s="145"/>
      <c r="J193" s="12"/>
    </row>
    <row r="194" spans="1:10" s="90" customFormat="1" ht="12.75">
      <c r="A194" s="27"/>
      <c r="B194" s="145"/>
      <c r="C194" s="145"/>
      <c r="D194" s="144"/>
      <c r="E194" s="145"/>
      <c r="F194" s="145"/>
      <c r="G194" s="145"/>
      <c r="H194" s="145"/>
      <c r="I194" s="145"/>
      <c r="J194" s="12"/>
    </row>
    <row r="195" spans="1:10" s="90" customFormat="1" ht="12.75">
      <c r="A195" s="27"/>
      <c r="B195" s="145"/>
      <c r="C195" s="145"/>
      <c r="D195" s="144"/>
      <c r="E195" s="145"/>
      <c r="F195" s="145"/>
      <c r="G195" s="145"/>
      <c r="H195" s="145"/>
      <c r="I195" s="145"/>
      <c r="J195" s="12"/>
    </row>
    <row r="196" spans="1:10" s="90" customFormat="1" ht="27" customHeight="1">
      <c r="A196" s="27"/>
      <c r="B196" s="145"/>
      <c r="C196" s="145"/>
      <c r="D196" s="144"/>
      <c r="E196" s="145"/>
      <c r="F196" s="145"/>
      <c r="G196" s="145"/>
      <c r="H196" s="145"/>
      <c r="I196" s="145"/>
      <c r="J196" s="12"/>
    </row>
    <row r="197" spans="1:10" s="90" customFormat="1" ht="12.75">
      <c r="A197" s="27"/>
      <c r="B197" s="145"/>
      <c r="C197" s="145"/>
      <c r="D197" s="144"/>
      <c r="E197" s="145"/>
      <c r="F197" s="145"/>
      <c r="G197" s="145"/>
      <c r="H197" s="145"/>
      <c r="I197" s="145"/>
      <c r="J197" s="12"/>
    </row>
    <row r="198" spans="1:10" s="90" customFormat="1" ht="12.75">
      <c r="A198" s="27"/>
      <c r="B198" s="145"/>
      <c r="C198" s="145"/>
      <c r="D198" s="144"/>
      <c r="E198" s="145"/>
      <c r="F198" s="145"/>
      <c r="G198" s="145"/>
      <c r="H198" s="145"/>
      <c r="I198" s="145"/>
      <c r="J198" s="12"/>
    </row>
    <row r="199" spans="1:10" s="90" customFormat="1" ht="12.75">
      <c r="A199" s="27"/>
      <c r="B199" s="145"/>
      <c r="C199" s="145"/>
      <c r="D199" s="144"/>
      <c r="E199" s="145"/>
      <c r="F199" s="145"/>
      <c r="G199" s="145"/>
      <c r="H199" s="145"/>
      <c r="I199" s="145"/>
      <c r="J199" s="12"/>
    </row>
    <row r="200" spans="1:10" s="90" customFormat="1" ht="12.75">
      <c r="A200" s="27"/>
      <c r="B200" s="145"/>
      <c r="C200" s="145"/>
      <c r="D200" s="144"/>
      <c r="E200" s="145"/>
      <c r="F200" s="145"/>
      <c r="G200" s="145"/>
      <c r="H200" s="145"/>
      <c r="I200" s="145"/>
      <c r="J200" s="12"/>
    </row>
    <row r="201" spans="1:10" s="90" customFormat="1" ht="12.75">
      <c r="A201" s="27"/>
      <c r="B201" s="145"/>
      <c r="C201" s="145"/>
      <c r="D201" s="144"/>
      <c r="E201" s="145"/>
      <c r="F201" s="145"/>
      <c r="G201" s="145"/>
      <c r="H201" s="145"/>
      <c r="I201" s="145"/>
      <c r="J201" s="12"/>
    </row>
    <row r="202" spans="1:10" s="90" customFormat="1" ht="12.75">
      <c r="A202" s="27"/>
      <c r="B202" s="145"/>
      <c r="C202" s="145"/>
      <c r="D202" s="144"/>
      <c r="E202" s="145"/>
      <c r="F202" s="145"/>
      <c r="G202" s="145"/>
      <c r="H202" s="145"/>
      <c r="I202" s="145"/>
      <c r="J202" s="12"/>
    </row>
    <row r="203" spans="1:10" s="90" customFormat="1" ht="12.75">
      <c r="A203" s="27"/>
      <c r="B203" s="145"/>
      <c r="C203" s="145"/>
      <c r="D203" s="144"/>
      <c r="E203" s="145"/>
      <c r="F203" s="145"/>
      <c r="G203" s="145"/>
      <c r="H203" s="145"/>
      <c r="I203" s="145"/>
      <c r="J203" s="12"/>
    </row>
    <row r="204" spans="1:10" s="90" customFormat="1" ht="33" customHeight="1">
      <c r="A204" s="27"/>
      <c r="B204" s="145"/>
      <c r="C204" s="145"/>
      <c r="D204" s="144"/>
      <c r="E204" s="145"/>
      <c r="F204" s="145"/>
      <c r="G204" s="145"/>
      <c r="H204" s="145"/>
      <c r="I204" s="145"/>
      <c r="J204" s="12"/>
    </row>
    <row r="205" spans="1:10" s="90" customFormat="1" ht="12.75">
      <c r="A205" s="27"/>
      <c r="B205" s="145"/>
      <c r="C205" s="145"/>
      <c r="D205" s="144"/>
      <c r="E205" s="145"/>
      <c r="F205" s="145"/>
      <c r="G205" s="145"/>
      <c r="H205" s="145"/>
      <c r="I205" s="145"/>
      <c r="J205" s="12"/>
    </row>
    <row r="206" spans="1:10" s="90" customFormat="1" ht="12.75">
      <c r="A206" s="27"/>
      <c r="B206" s="145"/>
      <c r="C206" s="145"/>
      <c r="D206" s="144"/>
      <c r="E206" s="145"/>
      <c r="F206" s="145"/>
      <c r="G206" s="145"/>
      <c r="H206" s="145"/>
      <c r="I206" s="145"/>
      <c r="J206" s="12"/>
    </row>
    <row r="207" spans="1:10" s="90" customFormat="1" ht="12.75">
      <c r="A207" s="27"/>
      <c r="B207" s="145"/>
      <c r="C207" s="145"/>
      <c r="D207" s="144"/>
      <c r="E207" s="145"/>
      <c r="F207" s="145"/>
      <c r="G207" s="145"/>
      <c r="H207" s="145"/>
      <c r="I207" s="145"/>
      <c r="J207" s="12"/>
    </row>
    <row r="208" spans="1:10" s="90" customFormat="1" ht="12.75">
      <c r="A208" s="27"/>
      <c r="B208" s="145"/>
      <c r="C208" s="145"/>
      <c r="D208" s="144"/>
      <c r="E208" s="145"/>
      <c r="F208" s="145"/>
      <c r="G208" s="145"/>
      <c r="H208" s="145"/>
      <c r="I208" s="145"/>
      <c r="J208" s="12"/>
    </row>
    <row r="209" spans="1:10" s="90" customFormat="1" ht="12.75">
      <c r="A209" s="27"/>
      <c r="B209" s="145"/>
      <c r="C209" s="145"/>
      <c r="D209" s="144"/>
      <c r="E209" s="145"/>
      <c r="F209" s="145"/>
      <c r="G209" s="145"/>
      <c r="H209" s="145"/>
      <c r="I209" s="145"/>
      <c r="J209" s="12"/>
    </row>
    <row r="210" spans="1:10" s="90" customFormat="1" ht="12.75">
      <c r="A210" s="27"/>
      <c r="B210" s="145"/>
      <c r="C210" s="145"/>
      <c r="D210" s="144"/>
      <c r="E210" s="145"/>
      <c r="F210" s="145"/>
      <c r="G210" s="145"/>
      <c r="H210" s="145"/>
      <c r="I210" s="145"/>
      <c r="J210" s="12"/>
    </row>
    <row r="211" spans="1:10" s="90" customFormat="1" ht="12.75">
      <c r="A211" s="27"/>
      <c r="B211" s="145"/>
      <c r="C211" s="145"/>
      <c r="D211" s="144"/>
      <c r="E211" s="145"/>
      <c r="F211" s="145"/>
      <c r="G211" s="145"/>
      <c r="H211" s="145"/>
      <c r="I211" s="145"/>
      <c r="J211" s="12"/>
    </row>
    <row r="212" spans="1:9" ht="12.75">
      <c r="A212" s="27"/>
      <c r="B212" s="145"/>
      <c r="C212" s="145"/>
      <c r="D212" s="144"/>
      <c r="E212" s="145"/>
      <c r="F212" s="145"/>
      <c r="G212" s="145"/>
      <c r="H212" s="145"/>
      <c r="I212" s="145"/>
    </row>
    <row r="213" spans="1:10" s="10" customFormat="1" ht="63" customHeight="1">
      <c r="A213" s="27"/>
      <c r="B213" s="145"/>
      <c r="C213" s="145"/>
      <c r="D213" s="144"/>
      <c r="E213" s="145"/>
      <c r="F213" s="145"/>
      <c r="G213" s="145"/>
      <c r="H213" s="145"/>
      <c r="I213" s="145"/>
      <c r="J213" s="12"/>
    </row>
    <row r="214" spans="1:10" s="90" customFormat="1" ht="12.75">
      <c r="A214" s="27"/>
      <c r="B214" s="145"/>
      <c r="C214" s="145"/>
      <c r="D214" s="144"/>
      <c r="E214" s="145"/>
      <c r="F214" s="145"/>
      <c r="G214" s="145"/>
      <c r="H214" s="145"/>
      <c r="I214" s="145"/>
      <c r="J214" s="12"/>
    </row>
    <row r="215" spans="1:10" s="90" customFormat="1" ht="12.75">
      <c r="A215" s="27"/>
      <c r="B215" s="145"/>
      <c r="C215" s="145"/>
      <c r="D215" s="144"/>
      <c r="E215" s="145"/>
      <c r="F215" s="145"/>
      <c r="G215" s="145"/>
      <c r="H215" s="145"/>
      <c r="I215" s="145"/>
      <c r="J215" s="12"/>
    </row>
    <row r="216" spans="1:10" s="90" customFormat="1" ht="12.75">
      <c r="A216" s="27"/>
      <c r="B216" s="145"/>
      <c r="C216" s="145"/>
      <c r="D216" s="144"/>
      <c r="E216" s="145"/>
      <c r="F216" s="145"/>
      <c r="G216" s="145"/>
      <c r="H216" s="145"/>
      <c r="I216" s="145"/>
      <c r="J216" s="12"/>
    </row>
    <row r="217" spans="1:9" ht="12.75">
      <c r="A217" s="27"/>
      <c r="B217" s="145"/>
      <c r="C217" s="145"/>
      <c r="D217" s="144"/>
      <c r="E217" s="145"/>
      <c r="F217" s="145"/>
      <c r="G217" s="145"/>
      <c r="H217" s="145"/>
      <c r="I217" s="145"/>
    </row>
    <row r="218" spans="1:9" ht="48.75" customHeight="1">
      <c r="A218" s="27"/>
      <c r="B218" s="145"/>
      <c r="C218" s="145"/>
      <c r="D218" s="144"/>
      <c r="E218" s="145"/>
      <c r="F218" s="145"/>
      <c r="G218" s="145"/>
      <c r="H218" s="145"/>
      <c r="I218" s="145"/>
    </row>
    <row r="219" spans="1:9" ht="12.75">
      <c r="A219" s="27"/>
      <c r="B219" s="145"/>
      <c r="C219" s="145"/>
      <c r="D219" s="144"/>
      <c r="E219" s="145"/>
      <c r="F219" s="145"/>
      <c r="G219" s="145"/>
      <c r="H219" s="145"/>
      <c r="I219" s="145"/>
    </row>
    <row r="220" spans="1:9" ht="12.75">
      <c r="A220" s="27"/>
      <c r="B220" s="145"/>
      <c r="C220" s="145"/>
      <c r="D220" s="144"/>
      <c r="E220" s="145"/>
      <c r="F220" s="145"/>
      <c r="G220" s="145"/>
      <c r="H220" s="145"/>
      <c r="I220" s="145"/>
    </row>
    <row r="221" spans="1:9" ht="12.75">
      <c r="A221" s="27"/>
      <c r="B221" s="145"/>
      <c r="C221" s="145"/>
      <c r="D221" s="144"/>
      <c r="E221" s="145"/>
      <c r="F221" s="145"/>
      <c r="G221" s="145"/>
      <c r="H221" s="145"/>
      <c r="I221" s="145"/>
    </row>
    <row r="222" spans="1:9" ht="12.75">
      <c r="A222" s="27"/>
      <c r="B222" s="145"/>
      <c r="C222" s="145"/>
      <c r="D222" s="144"/>
      <c r="E222" s="145"/>
      <c r="F222" s="145"/>
      <c r="G222" s="145"/>
      <c r="H222" s="145"/>
      <c r="I222" s="145"/>
    </row>
    <row r="223" spans="1:9" ht="12.75">
      <c r="A223" s="27"/>
      <c r="B223" s="145"/>
      <c r="C223" s="145"/>
      <c r="D223" s="144"/>
      <c r="E223" s="145"/>
      <c r="F223" s="145"/>
      <c r="G223" s="145"/>
      <c r="H223" s="145"/>
      <c r="I223" s="145"/>
    </row>
    <row r="224" spans="1:9" ht="12.75">
      <c r="A224" s="27"/>
      <c r="B224" s="145"/>
      <c r="C224" s="145"/>
      <c r="D224" s="144"/>
      <c r="E224" s="145"/>
      <c r="F224" s="145"/>
      <c r="G224" s="145"/>
      <c r="H224" s="145"/>
      <c r="I224" s="145"/>
    </row>
    <row r="225" spans="1:9" ht="12.75">
      <c r="A225" s="27"/>
      <c r="B225" s="145"/>
      <c r="C225" s="145"/>
      <c r="D225" s="144"/>
      <c r="E225" s="145"/>
      <c r="F225" s="145"/>
      <c r="G225" s="145"/>
      <c r="H225" s="145"/>
      <c r="I225" s="145"/>
    </row>
    <row r="226" spans="1:9" ht="12.75">
      <c r="A226" s="27"/>
      <c r="B226" s="145"/>
      <c r="C226" s="145"/>
      <c r="D226" s="144"/>
      <c r="E226" s="145"/>
      <c r="F226" s="145"/>
      <c r="G226" s="145"/>
      <c r="H226" s="145"/>
      <c r="I226" s="145"/>
    </row>
    <row r="227" spans="1:9" ht="12.75">
      <c r="A227" s="27"/>
      <c r="B227" s="145"/>
      <c r="C227" s="145"/>
      <c r="D227" s="144"/>
      <c r="E227" s="145"/>
      <c r="F227" s="145"/>
      <c r="G227" s="145"/>
      <c r="H227" s="145"/>
      <c r="I227" s="145"/>
    </row>
    <row r="228" spans="1:9" ht="12.75">
      <c r="A228" s="27"/>
      <c r="B228" s="145"/>
      <c r="C228" s="145"/>
      <c r="D228" s="144"/>
      <c r="E228" s="145"/>
      <c r="F228" s="145"/>
      <c r="G228" s="145"/>
      <c r="H228" s="145"/>
      <c r="I228" s="145"/>
    </row>
    <row r="229" spans="1:9" ht="12.75">
      <c r="A229" s="27"/>
      <c r="B229" s="145"/>
      <c r="C229" s="145"/>
      <c r="D229" s="144"/>
      <c r="E229" s="145"/>
      <c r="F229" s="145"/>
      <c r="G229" s="145"/>
      <c r="H229" s="145"/>
      <c r="I229" s="145"/>
    </row>
    <row r="230" spans="1:9" ht="12.75">
      <c r="A230" s="27"/>
      <c r="B230" s="145"/>
      <c r="C230" s="145"/>
      <c r="D230" s="144"/>
      <c r="E230" s="145"/>
      <c r="F230" s="145"/>
      <c r="G230" s="145"/>
      <c r="H230" s="145"/>
      <c r="I230" s="145"/>
    </row>
    <row r="231" spans="1:9" ht="12.75">
      <c r="A231" s="27"/>
      <c r="B231" s="145"/>
      <c r="C231" s="145"/>
      <c r="D231" s="144"/>
      <c r="E231" s="145"/>
      <c r="F231" s="145"/>
      <c r="G231" s="145"/>
      <c r="H231" s="145"/>
      <c r="I231" s="145"/>
    </row>
    <row r="232" spans="1:9" ht="37.5" customHeight="1">
      <c r="A232" s="27"/>
      <c r="B232" s="145"/>
      <c r="C232" s="145"/>
      <c r="D232" s="144"/>
      <c r="E232" s="145"/>
      <c r="F232" s="145"/>
      <c r="G232" s="145"/>
      <c r="H232" s="145"/>
      <c r="I232" s="145"/>
    </row>
    <row r="233" spans="1:9" ht="12.75">
      <c r="A233" s="27"/>
      <c r="B233" s="145"/>
      <c r="C233" s="145"/>
      <c r="D233" s="144"/>
      <c r="E233" s="145"/>
      <c r="F233" s="145"/>
      <c r="G233" s="145"/>
      <c r="H233" s="145"/>
      <c r="I233" s="145"/>
    </row>
    <row r="234" spans="1:9" ht="12.75">
      <c r="A234" s="27"/>
      <c r="B234" s="145"/>
      <c r="C234" s="145"/>
      <c r="D234" s="144"/>
      <c r="E234" s="145"/>
      <c r="F234" s="145"/>
      <c r="G234" s="145"/>
      <c r="H234" s="145"/>
      <c r="I234" s="145"/>
    </row>
    <row r="235" spans="1:9" ht="12.75">
      <c r="A235" s="27"/>
      <c r="B235" s="145"/>
      <c r="C235" s="145"/>
      <c r="D235" s="144"/>
      <c r="E235" s="145"/>
      <c r="F235" s="145"/>
      <c r="G235" s="145"/>
      <c r="H235" s="145"/>
      <c r="I235" s="145"/>
    </row>
    <row r="236" spans="1:9" ht="12.75">
      <c r="A236" s="27"/>
      <c r="B236" s="145"/>
      <c r="C236" s="145"/>
      <c r="D236" s="144"/>
      <c r="E236" s="145"/>
      <c r="F236" s="145"/>
      <c r="G236" s="145"/>
      <c r="H236" s="145"/>
      <c r="I236" s="145"/>
    </row>
    <row r="237" spans="1:9" ht="12.75">
      <c r="A237" s="27"/>
      <c r="B237" s="145"/>
      <c r="C237" s="145"/>
      <c r="D237" s="144"/>
      <c r="E237" s="145"/>
      <c r="F237" s="145"/>
      <c r="G237" s="145"/>
      <c r="H237" s="145"/>
      <c r="I237" s="145"/>
    </row>
    <row r="238" spans="1:9" ht="12.75">
      <c r="A238" s="27"/>
      <c r="B238" s="145"/>
      <c r="C238" s="145"/>
      <c r="D238" s="144"/>
      <c r="E238" s="145"/>
      <c r="F238" s="145"/>
      <c r="G238" s="145"/>
      <c r="H238" s="145"/>
      <c r="I238" s="145"/>
    </row>
    <row r="239" spans="1:9" ht="12.75">
      <c r="A239" s="27"/>
      <c r="B239" s="145"/>
      <c r="C239" s="145"/>
      <c r="D239" s="144"/>
      <c r="E239" s="145"/>
      <c r="F239" s="145"/>
      <c r="G239" s="145"/>
      <c r="H239" s="145"/>
      <c r="I239" s="145"/>
    </row>
    <row r="240" spans="1:9" ht="12.75" customHeight="1">
      <c r="A240" s="27"/>
      <c r="B240" s="145"/>
      <c r="C240" s="145"/>
      <c r="D240" s="144"/>
      <c r="E240" s="145"/>
      <c r="F240" s="145"/>
      <c r="G240" s="145"/>
      <c r="H240" s="145"/>
      <c r="I240" s="145"/>
    </row>
    <row r="241" spans="1:10" s="10" customFormat="1" ht="43.5" customHeight="1">
      <c r="A241" s="27"/>
      <c r="B241" s="145"/>
      <c r="C241" s="145"/>
      <c r="D241" s="144"/>
      <c r="E241" s="145"/>
      <c r="F241" s="145"/>
      <c r="G241" s="145"/>
      <c r="H241" s="145"/>
      <c r="I241" s="145"/>
      <c r="J241" s="12"/>
    </row>
    <row r="242" spans="1:9" ht="12.75">
      <c r="A242" s="27"/>
      <c r="B242" s="145"/>
      <c r="C242" s="145"/>
      <c r="D242" s="144"/>
      <c r="E242" s="145"/>
      <c r="F242" s="145"/>
      <c r="G242" s="145"/>
      <c r="H242" s="145"/>
      <c r="I242" s="145"/>
    </row>
    <row r="243" spans="1:9" ht="12.75">
      <c r="A243" s="27"/>
      <c r="B243" s="145"/>
      <c r="C243" s="145"/>
      <c r="D243" s="144"/>
      <c r="E243" s="145"/>
      <c r="F243" s="145"/>
      <c r="G243" s="145"/>
      <c r="H243" s="145"/>
      <c r="I243" s="145"/>
    </row>
    <row r="244" spans="1:9" ht="12.75">
      <c r="A244" s="27"/>
      <c r="B244" s="145"/>
      <c r="C244" s="145"/>
      <c r="D244" s="144"/>
      <c r="E244" s="145"/>
      <c r="F244" s="145"/>
      <c r="G244" s="145"/>
      <c r="H244" s="145"/>
      <c r="I244" s="145"/>
    </row>
    <row r="245" spans="1:9" ht="12.75">
      <c r="A245" s="27"/>
      <c r="B245" s="145"/>
      <c r="C245" s="145"/>
      <c r="D245" s="144"/>
      <c r="E245" s="145"/>
      <c r="F245" s="145"/>
      <c r="G245" s="145"/>
      <c r="H245" s="145"/>
      <c r="I245" s="145"/>
    </row>
    <row r="246" spans="1:9" ht="12.75">
      <c r="A246" s="27"/>
      <c r="B246" s="145"/>
      <c r="C246" s="145"/>
      <c r="D246" s="144"/>
      <c r="E246" s="145"/>
      <c r="F246" s="145"/>
      <c r="G246" s="145"/>
      <c r="H246" s="145"/>
      <c r="I246" s="145"/>
    </row>
    <row r="247" spans="1:9" ht="12.75">
      <c r="A247" s="27"/>
      <c r="B247" s="145"/>
      <c r="C247" s="145"/>
      <c r="D247" s="144"/>
      <c r="E247" s="145"/>
      <c r="F247" s="145"/>
      <c r="G247" s="145"/>
      <c r="H247" s="145"/>
      <c r="I247" s="145"/>
    </row>
    <row r="248" spans="1:9" ht="12.75">
      <c r="A248" s="27"/>
      <c r="B248" s="145"/>
      <c r="C248" s="145"/>
      <c r="D248" s="144"/>
      <c r="E248" s="145"/>
      <c r="F248" s="145"/>
      <c r="G248" s="145"/>
      <c r="H248" s="145"/>
      <c r="I248" s="145"/>
    </row>
    <row r="249" spans="1:9" ht="12.75">
      <c r="A249" s="27"/>
      <c r="B249" s="145"/>
      <c r="C249" s="145"/>
      <c r="D249" s="144"/>
      <c r="E249" s="145"/>
      <c r="F249" s="145"/>
      <c r="G249" s="145"/>
      <c r="H249" s="145"/>
      <c r="I249" s="145"/>
    </row>
    <row r="250" spans="1:9" ht="12.75">
      <c r="A250" s="27"/>
      <c r="B250" s="145"/>
      <c r="C250" s="145"/>
      <c r="D250" s="144"/>
      <c r="E250" s="145"/>
      <c r="F250" s="145"/>
      <c r="G250" s="145"/>
      <c r="H250" s="145"/>
      <c r="I250" s="145"/>
    </row>
    <row r="251" spans="1:9" ht="12.75">
      <c r="A251" s="27"/>
      <c r="B251" s="145"/>
      <c r="C251" s="145"/>
      <c r="D251" s="144"/>
      <c r="E251" s="145"/>
      <c r="F251" s="145"/>
      <c r="G251" s="145"/>
      <c r="H251" s="145"/>
      <c r="I251" s="145"/>
    </row>
    <row r="252" spans="1:9" ht="31.5" customHeight="1">
      <c r="A252" s="27"/>
      <c r="B252" s="145"/>
      <c r="C252" s="145"/>
      <c r="D252" s="144"/>
      <c r="E252" s="145"/>
      <c r="F252" s="145"/>
      <c r="G252" s="145"/>
      <c r="H252" s="145"/>
      <c r="I252" s="145"/>
    </row>
    <row r="253" spans="1:9" ht="12.75">
      <c r="A253" s="27"/>
      <c r="B253" s="145"/>
      <c r="C253" s="145"/>
      <c r="D253" s="144"/>
      <c r="E253" s="145"/>
      <c r="F253" s="145"/>
      <c r="G253" s="145"/>
      <c r="H253" s="145"/>
      <c r="I253" s="145"/>
    </row>
    <row r="254" spans="1:9" ht="12.75">
      <c r="A254" s="27"/>
      <c r="B254" s="145"/>
      <c r="C254" s="145"/>
      <c r="D254" s="144"/>
      <c r="E254" s="145"/>
      <c r="F254" s="145"/>
      <c r="G254" s="145"/>
      <c r="H254" s="145"/>
      <c r="I254" s="145"/>
    </row>
    <row r="255" spans="1:9" ht="12.75">
      <c r="A255" s="27"/>
      <c r="B255" s="145"/>
      <c r="C255" s="145"/>
      <c r="D255" s="144"/>
      <c r="E255" s="145"/>
      <c r="F255" s="145"/>
      <c r="G255" s="145"/>
      <c r="H255" s="145"/>
      <c r="I255" s="145"/>
    </row>
    <row r="256" spans="1:9" ht="12.75">
      <c r="A256" s="27"/>
      <c r="B256" s="145"/>
      <c r="C256" s="145"/>
      <c r="D256" s="144"/>
      <c r="E256" s="145"/>
      <c r="F256" s="145"/>
      <c r="G256" s="145"/>
      <c r="H256" s="145"/>
      <c r="I256" s="145"/>
    </row>
    <row r="257" spans="1:9" ht="12.75">
      <c r="A257" s="27"/>
      <c r="B257" s="145"/>
      <c r="C257" s="145"/>
      <c r="D257" s="144"/>
      <c r="E257" s="145"/>
      <c r="F257" s="145"/>
      <c r="G257" s="145"/>
      <c r="H257" s="145"/>
      <c r="I257" s="145"/>
    </row>
    <row r="258" spans="1:9" ht="12.75">
      <c r="A258" s="27"/>
      <c r="B258" s="145"/>
      <c r="C258" s="145"/>
      <c r="D258" s="144"/>
      <c r="E258" s="145"/>
      <c r="F258" s="145"/>
      <c r="G258" s="145"/>
      <c r="H258" s="145"/>
      <c r="I258" s="145"/>
    </row>
    <row r="259" spans="1:9" ht="12.75">
      <c r="A259" s="27"/>
      <c r="B259" s="145"/>
      <c r="C259" s="145"/>
      <c r="D259" s="144"/>
      <c r="E259" s="145"/>
      <c r="F259" s="145"/>
      <c r="G259" s="145"/>
      <c r="H259" s="145"/>
      <c r="I259" s="145"/>
    </row>
    <row r="260" spans="1:9" ht="12.75">
      <c r="A260" s="27"/>
      <c r="B260" s="145"/>
      <c r="C260" s="145"/>
      <c r="D260" s="144"/>
      <c r="E260" s="145"/>
      <c r="F260" s="145"/>
      <c r="G260" s="145"/>
      <c r="H260" s="145"/>
      <c r="I260" s="145"/>
    </row>
    <row r="261" spans="1:9" ht="36.75" customHeight="1">
      <c r="A261" s="27"/>
      <c r="B261" s="145"/>
      <c r="C261" s="145"/>
      <c r="D261" s="144"/>
      <c r="E261" s="145"/>
      <c r="F261" s="145"/>
      <c r="G261" s="145"/>
      <c r="H261" s="145"/>
      <c r="I261" s="145"/>
    </row>
    <row r="262" spans="1:9" ht="12.75">
      <c r="A262" s="27"/>
      <c r="B262" s="145"/>
      <c r="C262" s="145"/>
      <c r="D262" s="144"/>
      <c r="E262" s="145"/>
      <c r="F262" s="145"/>
      <c r="G262" s="145"/>
      <c r="H262" s="145"/>
      <c r="I262" s="145"/>
    </row>
    <row r="263" spans="1:9" ht="12.75">
      <c r="A263" s="27"/>
      <c r="B263" s="145"/>
      <c r="C263" s="145"/>
      <c r="D263" s="144"/>
      <c r="E263" s="145"/>
      <c r="F263" s="145"/>
      <c r="G263" s="145"/>
      <c r="H263" s="145"/>
      <c r="I263" s="145"/>
    </row>
    <row r="264" spans="1:9" ht="12.75">
      <c r="A264" s="27"/>
      <c r="B264" s="145"/>
      <c r="C264" s="145"/>
      <c r="D264" s="144"/>
      <c r="E264" s="145"/>
      <c r="F264" s="145"/>
      <c r="G264" s="145"/>
      <c r="H264" s="145"/>
      <c r="I264" s="145"/>
    </row>
    <row r="265" spans="1:9" ht="12.75">
      <c r="A265" s="27"/>
      <c r="B265" s="145"/>
      <c r="C265" s="145"/>
      <c r="D265" s="144"/>
      <c r="E265" s="145"/>
      <c r="F265" s="145"/>
      <c r="G265" s="145"/>
      <c r="H265" s="145"/>
      <c r="I265" s="145"/>
    </row>
    <row r="266" spans="1:9" ht="12.75">
      <c r="A266" s="27"/>
      <c r="B266" s="145"/>
      <c r="C266" s="145"/>
      <c r="D266" s="144"/>
      <c r="E266" s="145"/>
      <c r="F266" s="145"/>
      <c r="G266" s="145"/>
      <c r="H266" s="145"/>
      <c r="I266" s="145"/>
    </row>
    <row r="267" spans="1:9" ht="12.75">
      <c r="A267" s="27"/>
      <c r="B267" s="145"/>
      <c r="C267" s="145"/>
      <c r="D267" s="144"/>
      <c r="E267" s="145"/>
      <c r="F267" s="145"/>
      <c r="G267" s="145"/>
      <c r="H267" s="145"/>
      <c r="I267" s="145"/>
    </row>
    <row r="268" spans="1:9" ht="12.75">
      <c r="A268" s="27"/>
      <c r="B268" s="145"/>
      <c r="C268" s="145"/>
      <c r="D268" s="144"/>
      <c r="E268" s="145"/>
      <c r="F268" s="145"/>
      <c r="G268" s="145"/>
      <c r="H268" s="145"/>
      <c r="I268" s="145"/>
    </row>
    <row r="269" spans="1:9" ht="12.75">
      <c r="A269" s="27"/>
      <c r="B269" s="145"/>
      <c r="C269" s="145"/>
      <c r="D269" s="144"/>
      <c r="E269" s="145"/>
      <c r="F269" s="145"/>
      <c r="G269" s="145"/>
      <c r="H269" s="145"/>
      <c r="I269" s="145"/>
    </row>
    <row r="270" spans="1:9" ht="12.75" customHeight="1">
      <c r="A270" s="27"/>
      <c r="B270" s="145"/>
      <c r="C270" s="145"/>
      <c r="D270" s="144"/>
      <c r="E270" s="145"/>
      <c r="F270" s="145"/>
      <c r="G270" s="145"/>
      <c r="H270" s="145"/>
      <c r="I270" s="145"/>
    </row>
    <row r="271" spans="1:9" ht="53.25" customHeight="1">
      <c r="A271" s="27"/>
      <c r="B271" s="145"/>
      <c r="C271" s="145"/>
      <c r="D271" s="144"/>
      <c r="E271" s="145"/>
      <c r="F271" s="145"/>
      <c r="G271" s="145"/>
      <c r="H271" s="145"/>
      <c r="I271" s="145"/>
    </row>
    <row r="272" spans="1:9" ht="12.75">
      <c r="A272" s="27"/>
      <c r="B272" s="145"/>
      <c r="C272" s="145"/>
      <c r="D272" s="144"/>
      <c r="E272" s="145"/>
      <c r="F272" s="145"/>
      <c r="G272" s="145"/>
      <c r="H272" s="145"/>
      <c r="I272" s="145"/>
    </row>
    <row r="273" spans="1:9" ht="12.75">
      <c r="A273" s="27"/>
      <c r="B273" s="145"/>
      <c r="C273" s="145"/>
      <c r="D273" s="144"/>
      <c r="E273" s="145"/>
      <c r="F273" s="145"/>
      <c r="G273" s="145"/>
      <c r="H273" s="145"/>
      <c r="I273" s="145"/>
    </row>
    <row r="274" spans="1:9" ht="12.75">
      <c r="A274" s="27"/>
      <c r="B274" s="145"/>
      <c r="C274" s="145"/>
      <c r="D274" s="144"/>
      <c r="E274" s="145"/>
      <c r="F274" s="145"/>
      <c r="G274" s="145"/>
      <c r="H274" s="145"/>
      <c r="I274" s="145"/>
    </row>
    <row r="275" spans="1:9" ht="12.75">
      <c r="A275" s="27"/>
      <c r="B275" s="145"/>
      <c r="C275" s="145"/>
      <c r="D275" s="144"/>
      <c r="E275" s="145"/>
      <c r="F275" s="145"/>
      <c r="G275" s="145"/>
      <c r="H275" s="145"/>
      <c r="I275" s="145"/>
    </row>
    <row r="276" spans="1:9" ht="12.75">
      <c r="A276" s="27"/>
      <c r="B276" s="145"/>
      <c r="C276" s="145"/>
      <c r="D276" s="144"/>
      <c r="E276" s="145"/>
      <c r="F276" s="145"/>
      <c r="G276" s="145"/>
      <c r="H276" s="145"/>
      <c r="I276" s="145"/>
    </row>
    <row r="277" spans="1:9" ht="12.75">
      <c r="A277" s="27"/>
      <c r="B277" s="145"/>
      <c r="C277" s="145"/>
      <c r="D277" s="144"/>
      <c r="E277" s="145"/>
      <c r="F277" s="145"/>
      <c r="G277" s="145"/>
      <c r="H277" s="145"/>
      <c r="I277" s="145"/>
    </row>
    <row r="278" spans="1:9" ht="12.75">
      <c r="A278" s="27"/>
      <c r="B278" s="145"/>
      <c r="C278" s="145"/>
      <c r="D278" s="144"/>
      <c r="E278" s="145"/>
      <c r="F278" s="145"/>
      <c r="G278" s="145"/>
      <c r="H278" s="145"/>
      <c r="I278" s="145"/>
    </row>
    <row r="279" spans="1:9" ht="12.75">
      <c r="A279" s="27"/>
      <c r="B279" s="145"/>
      <c r="C279" s="145"/>
      <c r="D279" s="144"/>
      <c r="E279" s="145"/>
      <c r="F279" s="145"/>
      <c r="G279" s="145"/>
      <c r="H279" s="145"/>
      <c r="I279" s="145"/>
    </row>
    <row r="280" spans="1:9" ht="12.75">
      <c r="A280" s="27"/>
      <c r="B280" s="145"/>
      <c r="C280" s="145"/>
      <c r="D280" s="144"/>
      <c r="E280" s="145"/>
      <c r="F280" s="145"/>
      <c r="G280" s="145"/>
      <c r="H280" s="145"/>
      <c r="I280" s="145"/>
    </row>
    <row r="281" spans="1:9" ht="12.75">
      <c r="A281" s="27"/>
      <c r="B281" s="145"/>
      <c r="C281" s="145"/>
      <c r="D281" s="144"/>
      <c r="E281" s="145"/>
      <c r="F281" s="145"/>
      <c r="G281" s="145"/>
      <c r="H281" s="145"/>
      <c r="I281" s="145"/>
    </row>
    <row r="282" spans="1:9" ht="12.75">
      <c r="A282" s="27"/>
      <c r="B282" s="145"/>
      <c r="C282" s="145"/>
      <c r="D282" s="144"/>
      <c r="E282" s="145"/>
      <c r="F282" s="145"/>
      <c r="G282" s="145"/>
      <c r="H282" s="145"/>
      <c r="I282" s="145"/>
    </row>
    <row r="283" spans="1:9" ht="12.75">
      <c r="A283" s="27"/>
      <c r="B283" s="145"/>
      <c r="C283" s="145"/>
      <c r="D283" s="144"/>
      <c r="E283" s="145"/>
      <c r="F283" s="145"/>
      <c r="G283" s="145"/>
      <c r="H283" s="145"/>
      <c r="I283" s="145"/>
    </row>
    <row r="284" spans="1:9" ht="12.75">
      <c r="A284" s="27"/>
      <c r="B284" s="145"/>
      <c r="C284" s="145"/>
      <c r="D284" s="144"/>
      <c r="E284" s="145"/>
      <c r="F284" s="145"/>
      <c r="G284" s="145"/>
      <c r="H284" s="145"/>
      <c r="I284" s="145"/>
    </row>
    <row r="285" spans="1:9" ht="12.75">
      <c r="A285" s="27"/>
      <c r="B285" s="145"/>
      <c r="C285" s="145"/>
      <c r="D285" s="144"/>
      <c r="E285" s="145"/>
      <c r="F285" s="145"/>
      <c r="G285" s="145"/>
      <c r="H285" s="145"/>
      <c r="I285" s="145"/>
    </row>
    <row r="286" spans="1:9" ht="12.75">
      <c r="A286" s="27"/>
      <c r="B286" s="145"/>
      <c r="C286" s="145"/>
      <c r="D286" s="144"/>
      <c r="E286" s="145"/>
      <c r="F286" s="145"/>
      <c r="G286" s="145"/>
      <c r="H286" s="145"/>
      <c r="I286" s="145"/>
    </row>
    <row r="287" spans="1:9" ht="12.75">
      <c r="A287" s="27"/>
      <c r="B287" s="145"/>
      <c r="C287" s="145"/>
      <c r="D287" s="144"/>
      <c r="E287" s="145"/>
      <c r="F287" s="145"/>
      <c r="G287" s="145"/>
      <c r="H287" s="145"/>
      <c r="I287" s="145"/>
    </row>
    <row r="288" spans="1:9" ht="12.75">
      <c r="A288" s="27"/>
      <c r="B288" s="145"/>
      <c r="C288" s="145"/>
      <c r="D288" s="144"/>
      <c r="E288" s="145"/>
      <c r="F288" s="145"/>
      <c r="G288" s="145"/>
      <c r="H288" s="145"/>
      <c r="I288" s="145"/>
    </row>
    <row r="289" spans="1:9" ht="12.75">
      <c r="A289" s="27"/>
      <c r="B289" s="145"/>
      <c r="C289" s="145"/>
      <c r="D289" s="144"/>
      <c r="E289" s="145"/>
      <c r="F289" s="145"/>
      <c r="G289" s="145"/>
      <c r="H289" s="145"/>
      <c r="I289" s="145"/>
    </row>
    <row r="290" spans="1:9" ht="12.75">
      <c r="A290" s="27"/>
      <c r="B290" s="145"/>
      <c r="C290" s="145"/>
      <c r="D290" s="144"/>
      <c r="E290" s="145"/>
      <c r="F290" s="145"/>
      <c r="G290" s="145"/>
      <c r="H290" s="145"/>
      <c r="I290" s="145"/>
    </row>
    <row r="291" spans="1:9" ht="12.75">
      <c r="A291" s="27"/>
      <c r="B291" s="145"/>
      <c r="C291" s="145"/>
      <c r="D291" s="144"/>
      <c r="E291" s="145"/>
      <c r="F291" s="145"/>
      <c r="G291" s="145"/>
      <c r="H291" s="145"/>
      <c r="I291" s="145"/>
    </row>
    <row r="292" spans="1:9" ht="12.75">
      <c r="A292" s="27"/>
      <c r="B292" s="145"/>
      <c r="C292" s="145"/>
      <c r="D292" s="144"/>
      <c r="E292" s="145"/>
      <c r="F292" s="145"/>
      <c r="G292" s="145"/>
      <c r="H292" s="145"/>
      <c r="I292" s="145"/>
    </row>
    <row r="293" spans="1:9" ht="12.75">
      <c r="A293" s="27"/>
      <c r="B293" s="145"/>
      <c r="C293" s="145"/>
      <c r="D293" s="144"/>
      <c r="E293" s="145"/>
      <c r="F293" s="145"/>
      <c r="G293" s="145"/>
      <c r="H293" s="145"/>
      <c r="I293" s="145"/>
    </row>
    <row r="294" spans="1:9" ht="45" customHeight="1">
      <c r="A294" s="27"/>
      <c r="B294" s="145"/>
      <c r="C294" s="145"/>
      <c r="D294" s="144"/>
      <c r="E294" s="145"/>
      <c r="F294" s="145"/>
      <c r="G294" s="145"/>
      <c r="H294" s="145"/>
      <c r="I294" s="145"/>
    </row>
    <row r="295" spans="1:9" ht="12.75">
      <c r="A295" s="27"/>
      <c r="B295" s="145"/>
      <c r="C295" s="145"/>
      <c r="D295" s="144"/>
      <c r="E295" s="145"/>
      <c r="F295" s="145"/>
      <c r="G295" s="145"/>
      <c r="H295" s="145"/>
      <c r="I295" s="145"/>
    </row>
    <row r="296" spans="1:9" ht="12.75">
      <c r="A296" s="27"/>
      <c r="B296" s="145"/>
      <c r="C296" s="145"/>
      <c r="D296" s="144"/>
      <c r="E296" s="145"/>
      <c r="F296" s="145"/>
      <c r="G296" s="145"/>
      <c r="H296" s="145"/>
      <c r="I296" s="145"/>
    </row>
    <row r="297" spans="1:9" ht="12.75">
      <c r="A297" s="27"/>
      <c r="B297" s="145"/>
      <c r="C297" s="145"/>
      <c r="D297" s="144"/>
      <c r="E297" s="145"/>
      <c r="F297" s="145"/>
      <c r="G297" s="145"/>
      <c r="H297" s="145"/>
      <c r="I297" s="145"/>
    </row>
    <row r="298" spans="1:9" ht="12.75">
      <c r="A298" s="27"/>
      <c r="B298" s="145"/>
      <c r="C298" s="145"/>
      <c r="D298" s="144"/>
      <c r="E298" s="145"/>
      <c r="F298" s="145"/>
      <c r="G298" s="145"/>
      <c r="H298" s="145"/>
      <c r="I298" s="145"/>
    </row>
    <row r="299" spans="1:9" ht="12.75">
      <c r="A299" s="27"/>
      <c r="B299" s="145"/>
      <c r="C299" s="145"/>
      <c r="D299" s="144"/>
      <c r="E299" s="145"/>
      <c r="F299" s="145"/>
      <c r="G299" s="145"/>
      <c r="H299" s="145"/>
      <c r="I299" s="145"/>
    </row>
    <row r="300" spans="1:9" ht="12.75">
      <c r="A300" s="27"/>
      <c r="B300" s="145"/>
      <c r="C300" s="145"/>
      <c r="D300" s="144"/>
      <c r="E300" s="145"/>
      <c r="F300" s="145"/>
      <c r="G300" s="145"/>
      <c r="H300" s="145"/>
      <c r="I300" s="145"/>
    </row>
    <row r="301" spans="1:9" ht="12.75">
      <c r="A301" s="27"/>
      <c r="B301" s="145"/>
      <c r="C301" s="145"/>
      <c r="D301" s="144"/>
      <c r="E301" s="145"/>
      <c r="F301" s="145"/>
      <c r="G301" s="145"/>
      <c r="H301" s="145"/>
      <c r="I301" s="145"/>
    </row>
    <row r="302" spans="1:9" ht="12.75">
      <c r="A302" s="27"/>
      <c r="B302" s="145"/>
      <c r="C302" s="145"/>
      <c r="D302" s="144"/>
      <c r="E302" s="145"/>
      <c r="F302" s="145"/>
      <c r="G302" s="145"/>
      <c r="H302" s="145"/>
      <c r="I302" s="145"/>
    </row>
    <row r="303" spans="1:9" ht="12.75">
      <c r="A303" s="27"/>
      <c r="B303" s="145"/>
      <c r="C303" s="145"/>
      <c r="D303" s="144"/>
      <c r="E303" s="145"/>
      <c r="F303" s="145"/>
      <c r="G303" s="145"/>
      <c r="H303" s="145"/>
      <c r="I303" s="145"/>
    </row>
    <row r="304" spans="1:9" ht="12.75">
      <c r="A304" s="27"/>
      <c r="B304" s="145"/>
      <c r="C304" s="145"/>
      <c r="D304" s="144"/>
      <c r="E304" s="145"/>
      <c r="F304" s="145"/>
      <c r="G304" s="145"/>
      <c r="H304" s="145"/>
      <c r="I304" s="145"/>
    </row>
    <row r="305" spans="1:9" ht="12.75">
      <c r="A305" s="27"/>
      <c r="B305" s="145"/>
      <c r="C305" s="145"/>
      <c r="D305" s="144"/>
      <c r="E305" s="145"/>
      <c r="F305" s="145"/>
      <c r="G305" s="145"/>
      <c r="H305" s="145"/>
      <c r="I305" s="145"/>
    </row>
    <row r="306" spans="1:9" ht="12.75">
      <c r="A306" s="27"/>
      <c r="B306" s="145"/>
      <c r="C306" s="145"/>
      <c r="D306" s="144"/>
      <c r="E306" s="145"/>
      <c r="F306" s="145"/>
      <c r="G306" s="145"/>
      <c r="H306" s="145"/>
      <c r="I306" s="145"/>
    </row>
    <row r="307" spans="1:9" ht="12.75">
      <c r="A307" s="27"/>
      <c r="B307" s="145"/>
      <c r="C307" s="145"/>
      <c r="D307" s="144"/>
      <c r="E307" s="145"/>
      <c r="F307" s="145"/>
      <c r="G307" s="145"/>
      <c r="H307" s="145"/>
      <c r="I307" s="145"/>
    </row>
    <row r="308" spans="1:9" ht="12.75">
      <c r="A308" s="27"/>
      <c r="B308" s="145"/>
      <c r="C308" s="145"/>
      <c r="D308" s="144"/>
      <c r="E308" s="145"/>
      <c r="F308" s="145"/>
      <c r="G308" s="145"/>
      <c r="H308" s="145"/>
      <c r="I308" s="145"/>
    </row>
    <row r="309" spans="1:9" ht="12.75">
      <c r="A309" s="27"/>
      <c r="B309" s="145"/>
      <c r="C309" s="145"/>
      <c r="D309" s="144"/>
      <c r="E309" s="145"/>
      <c r="F309" s="145"/>
      <c r="G309" s="145"/>
      <c r="H309" s="145"/>
      <c r="I309" s="145"/>
    </row>
  </sheetData>
  <sheetProtection/>
  <mergeCells count="41">
    <mergeCell ref="B170:I170"/>
    <mergeCell ref="A165:I165"/>
    <mergeCell ref="A168:I168"/>
    <mergeCell ref="B71:I71"/>
    <mergeCell ref="B134:I134"/>
    <mergeCell ref="B11:I11"/>
    <mergeCell ref="B14:I14"/>
    <mergeCell ref="B131:I131"/>
    <mergeCell ref="B18:I18"/>
    <mergeCell ref="B33:I33"/>
    <mergeCell ref="A171:I171"/>
    <mergeCell ref="D12:E12"/>
    <mergeCell ref="B163:I163"/>
    <mergeCell ref="B164:I164"/>
    <mergeCell ref="B167:I167"/>
    <mergeCell ref="A136:B136"/>
    <mergeCell ref="B140:I140"/>
    <mergeCell ref="B144:I144"/>
    <mergeCell ref="B150:I150"/>
    <mergeCell ref="B156:I156"/>
    <mergeCell ref="B93:I93"/>
    <mergeCell ref="B94:I94"/>
    <mergeCell ref="B135:I135"/>
    <mergeCell ref="A1:I1"/>
    <mergeCell ref="A2:I2"/>
    <mergeCell ref="B17:I17"/>
    <mergeCell ref="B24:I24"/>
    <mergeCell ref="B42:I42"/>
    <mergeCell ref="B43:I43"/>
    <mergeCell ref="B7:I7"/>
    <mergeCell ref="B4:I4"/>
    <mergeCell ref="B5:I5"/>
    <mergeCell ref="B8:I8"/>
    <mergeCell ref="B187:D187"/>
    <mergeCell ref="F187:H187"/>
    <mergeCell ref="B184:D184"/>
    <mergeCell ref="F184:H184"/>
    <mergeCell ref="B185:D185"/>
    <mergeCell ref="F185:H185"/>
    <mergeCell ref="F186:H186"/>
    <mergeCell ref="B186:D186"/>
  </mergeCells>
  <printOptions horizontalCentered="1"/>
  <pageMargins left="0.5905511811023623" right="0.5905511811023623" top="0.7874015748031497" bottom="0.984251968503937" header="0.1968503937007874" footer="0.1968503937007874"/>
  <pageSetup horizontalDpi="600" verticalDpi="600" orientation="portrait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Levantamento</dc:title>
  <dc:subject>Arquitetônico</dc:subject>
  <dc:creator>Nisclea Fabiana Pedroso matr 143740</dc:creator>
  <cp:keywords>Padrões</cp:keywords>
  <dc:description/>
  <cp:lastModifiedBy>Obras</cp:lastModifiedBy>
  <cp:lastPrinted>2020-06-30T14:31:38Z</cp:lastPrinted>
  <dcterms:created xsi:type="dcterms:W3CDTF">2014-06-27T11:20:27Z</dcterms:created>
  <dcterms:modified xsi:type="dcterms:W3CDTF">2020-08-04T14:31:28Z</dcterms:modified>
  <cp:category/>
  <cp:version/>
  <cp:contentType/>
  <cp:contentStatus/>
</cp:coreProperties>
</file>