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2"/>
  </bookViews>
  <sheets>
    <sheet name="PERFURA POÇOS" sheetId="2" r:id="rId1"/>
    <sheet name="CFF" sheetId="3" r:id="rId2"/>
    <sheet name="PERFURA POÇOS (2)" sheetId="5" r:id="rId3"/>
  </sheets>
  <definedNames>
    <definedName name="_xlnm.Print_Area" localSheetId="0">'PERFURA POÇOS'!$A$1:$H$43</definedName>
    <definedName name="_xlnm.Print_Area" localSheetId="2">'PERFURA POÇOS (2)'!$A$1:$H$43</definedName>
  </definedNames>
  <calcPr calcId="124519"/>
</workbook>
</file>

<file path=xl/calcChain.xml><?xml version="1.0" encoding="utf-8"?>
<calcChain xmlns="http://schemas.openxmlformats.org/spreadsheetml/2006/main">
  <c r="E21" i="5"/>
  <c r="E22"/>
  <c r="E23"/>
  <c r="E24"/>
  <c r="E25"/>
  <c r="E26"/>
  <c r="H26" s="1"/>
  <c r="E27"/>
  <c r="E28"/>
  <c r="H28" s="1"/>
  <c r="E29"/>
  <c r="E30"/>
  <c r="E31"/>
  <c r="E32"/>
  <c r="E33"/>
  <c r="E34"/>
  <c r="H34" s="1"/>
  <c r="E20"/>
  <c r="H20" s="1"/>
  <c r="E17"/>
  <c r="E16"/>
  <c r="E15"/>
  <c r="H15" s="1"/>
  <c r="I36"/>
  <c r="G34"/>
  <c r="G33"/>
  <c r="H33" s="1"/>
  <c r="H32"/>
  <c r="G32"/>
  <c r="G31"/>
  <c r="H30"/>
  <c r="G30"/>
  <c r="G29"/>
  <c r="H29" s="1"/>
  <c r="G28"/>
  <c r="G27"/>
  <c r="H27" s="1"/>
  <c r="G26"/>
  <c r="G25"/>
  <c r="H25" s="1"/>
  <c r="H24"/>
  <c r="G24"/>
  <c r="G23"/>
  <c r="H22"/>
  <c r="G22"/>
  <c r="G21"/>
  <c r="H21" s="1"/>
  <c r="G20"/>
  <c r="H17"/>
  <c r="G17"/>
  <c r="G16"/>
  <c r="H16" s="1"/>
  <c r="G15"/>
  <c r="H23" l="1"/>
  <c r="H31"/>
  <c r="H35" s="1"/>
  <c r="H18"/>
  <c r="G30" i="2"/>
  <c r="B13" i="3"/>
  <c r="B11"/>
  <c r="H36" i="5" l="1"/>
  <c r="I36" i="2"/>
  <c r="G21" l="1"/>
  <c r="H21" s="1"/>
  <c r="G22"/>
  <c r="H22" s="1"/>
  <c r="G23"/>
  <c r="H23" s="1"/>
  <c r="G24"/>
  <c r="G25"/>
  <c r="G26"/>
  <c r="H26" s="1"/>
  <c r="G27"/>
  <c r="H27" s="1"/>
  <c r="G28"/>
  <c r="H28" s="1"/>
  <c r="G29"/>
  <c r="H30"/>
  <c r="G31"/>
  <c r="G32"/>
  <c r="G33"/>
  <c r="G34"/>
  <c r="G20"/>
  <c r="H20" s="1"/>
  <c r="G16"/>
  <c r="H16" s="1"/>
  <c r="G17"/>
  <c r="H17" s="1"/>
  <c r="G15"/>
  <c r="H15" s="1"/>
  <c r="H24" l="1"/>
  <c r="H34"/>
  <c r="H25"/>
  <c r="H33"/>
  <c r="H31"/>
  <c r="H32"/>
  <c r="H18"/>
  <c r="D12" i="3" l="1"/>
  <c r="H29" i="2"/>
  <c r="H35" s="1"/>
  <c r="D14" i="3" s="1"/>
  <c r="H36" i="2" l="1"/>
  <c r="D17" i="3" s="1"/>
  <c r="D11" s="1"/>
  <c r="F14"/>
  <c r="F17" s="1"/>
  <c r="E14"/>
  <c r="E12"/>
  <c r="E17" l="1"/>
  <c r="E16" s="1"/>
  <c r="F16"/>
  <c r="D13"/>
  <c r="D16" s="1"/>
</calcChain>
</file>

<file path=xl/sharedStrings.xml><?xml version="1.0" encoding="utf-8"?>
<sst xmlns="http://schemas.openxmlformats.org/spreadsheetml/2006/main" count="248" uniqueCount="108">
  <si>
    <t>PLANILHA ORÇAMENTÁRIA DE CUSTOS</t>
  </si>
  <si>
    <t>FOLHA Nº:  01/01</t>
  </si>
  <si>
    <t>ITEM</t>
  </si>
  <si>
    <t>REFERÊNCIA</t>
  </si>
  <si>
    <t xml:space="preserve">DESCRIÇÃO                               </t>
  </si>
  <si>
    <t>UNID.</t>
  </si>
  <si>
    <t>QUANT.</t>
  </si>
  <si>
    <t>PREÇO UNITÁRIO S/ BDI</t>
  </si>
  <si>
    <t>PREÇO UNITÁRIO C/ BDI</t>
  </si>
  <si>
    <t>PREÇO TOTAL</t>
  </si>
  <si>
    <t>SERVIÇOS PRELIMINARES</t>
  </si>
  <si>
    <t xml:space="preserve">UN                  </t>
  </si>
  <si>
    <t>65001069 (COPASA)</t>
  </si>
  <si>
    <t>65001090 (COPASA)</t>
  </si>
  <si>
    <t xml:space="preserve">PERFURACAO EM ALUVIAO E CAMADAS INCONSISTENTES - DIAMETRO DO FURO = 8.1/2"                                                                                                                                                                      </t>
  </si>
  <si>
    <t xml:space="preserve">M                   </t>
  </si>
  <si>
    <t>65001092 (COPASA)</t>
  </si>
  <si>
    <t xml:space="preserve">PERFURACAO EM ALUVIAO E CAMADAS INCONSISTENTES - DIAMETRO DO FURO = 12"                                                                                                                                                                         </t>
  </si>
  <si>
    <t>65001093 (COPASA)</t>
  </si>
  <si>
    <t xml:space="preserve">PERFURACAO EM ROCHA SA - DIAMETRO DO FURO = 6"                                                                                                                                                                                                  </t>
  </si>
  <si>
    <t>65001105 (COPASA)</t>
  </si>
  <si>
    <t>65001101 (COPASA)</t>
  </si>
  <si>
    <t xml:space="preserve">CIMENTACAO DO ESPACO ANELAR COM ARGAMASSA DE CIMENTO E AREIA NO TRACO DE 1:3                                                                                                                                                                    </t>
  </si>
  <si>
    <t>65001107 (COPASA)</t>
  </si>
  <si>
    <t xml:space="preserve">LAJE EM CONCRETO SIMPLES, CONSUMO MINIMO DE CIMENTO DE 200 KG/M3, ESPESSURA = 20 CM, DIAMETRO = 2,50 M                                                                                                                                          </t>
  </si>
  <si>
    <t>65001108 (COPASA)</t>
  </si>
  <si>
    <t xml:space="preserve">TAMPA DE PROTECAO DO POCO PROFUNDO EM ACO PRETO LISO DIN2440                                                                                                                                                                                    </t>
  </si>
  <si>
    <t>65001097 (COPASA)</t>
  </si>
  <si>
    <t>M</t>
  </si>
  <si>
    <t>COPASA</t>
  </si>
  <si>
    <t>65001106 (COPASA)</t>
  </si>
  <si>
    <t xml:space="preserve">DESINFECCAO DE POCO COM UTILIZACAO DE PRODUTOS QUIMICOS                                                                                                                                                                                         </t>
  </si>
  <si>
    <t>65001114 (COPASA)</t>
  </si>
  <si>
    <t xml:space="preserve">ANALISE FISICO-QUIMICA                                                                                                                                                                                                                          </t>
  </si>
  <si>
    <t>65001115 (COPASA)</t>
  </si>
  <si>
    <t xml:space="preserve">ANALISE BACTERIOLOGICA                                                                                                                                                                                                                          </t>
  </si>
  <si>
    <t/>
  </si>
  <si>
    <t>DESENVOLVIMENTO E TESTE DE VAZAO COM COMPRESSOR DE ATE 150 PCM</t>
  </si>
  <si>
    <t>H</t>
  </si>
  <si>
    <t>65001110 (COPASA)</t>
  </si>
  <si>
    <t>65001116 (COPASA)</t>
  </si>
  <si>
    <t>65001073 (COPASA)</t>
  </si>
  <si>
    <t>RECUPERACAO E LIMPEZA DE POCOS ARTESIANOS COM A UTILIZACAO DE SOLUCAO AQUOSA A BASE DE ORTO-FOSFATO, ESTABILIZANTES, ANTICORROSIVOS E DESINCRUSTANTES</t>
  </si>
  <si>
    <t>65002508 (COPASA)</t>
  </si>
  <si>
    <t>L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</si>
  <si>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</si>
  <si>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</si>
  <si>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</si>
  <si>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</si>
  <si>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</si>
  <si>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</si>
  <si>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</si>
  <si>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</si>
  <si>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</si>
  <si>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</si>
  <si>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</si>
  <si>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</si>
  <si>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</si>
  <si>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</si>
  <si>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</si>
  <si>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</si>
  <si>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TUBO ACO GALVANIZADO COM COSTURA, CLASSE MEDIA, DN 6", E = 4,85* MM, PESO 19,68*KG/M (NBR 5580)</t>
  </si>
  <si>
    <t>1.2</t>
  </si>
  <si>
    <t>1.3</t>
  </si>
  <si>
    <t>AUTORIZACAO DE PERFURACAO DE POCO TUBULAR PROFUNDO JUNTO AOS ÓRGÃOS AMBIENTAIS</t>
  </si>
  <si>
    <t>PREFEITURA: Município de Estiva/MG</t>
  </si>
  <si>
    <t>Secretaria Municipal de Obras</t>
  </si>
  <si>
    <t>RELATORIOS FINAL DE POÇO (BOMBEAMENTO E RECUPERACAO DE NIVEL, PERFIL GEOLOGICO E HISTORICO DE PERFURACAO)</t>
  </si>
  <si>
    <t xml:space="preserve">INSTALACAO OU RETIRADA DE REVESTIMENTO DE POCOS TUBULARES PROFUNDOS EM TUBOS DE ACO CARBONO PRETO, GALVANIZADO OU INOXIDAVEL                                                                                                                     </t>
  </si>
  <si>
    <t>PRE-FILTRO COM PEDRA BRITADA</t>
  </si>
  <si>
    <t>M3</t>
  </si>
  <si>
    <t>OBRA: Perfuração de Poços Artesianos</t>
  </si>
  <si>
    <t>SUBTOTAL DO ITEM 01</t>
  </si>
  <si>
    <t>SUBTOTAL DO ITEM 02</t>
  </si>
  <si>
    <t>LOCAL: Município de Estiva/MG</t>
  </si>
  <si>
    <t>65001070 (COPASA)</t>
  </si>
  <si>
    <t xml:space="preserve">MOBILIZACAO E DESLOCAMENTO DAS EQUIPES, EQUIPAMENTOS, MATERIAIS E FERRAMENTAS PARA PERFURACAO DE POCOS COM SONDAROTO-PNEUMATICA                                                                                                                 </t>
  </si>
  <si>
    <t xml:space="preserve">KM                  </t>
  </si>
  <si>
    <t xml:space="preserve"> TOTAL GERAL PARA CADA POÇO PROFUNDO A SER PERFURADO</t>
  </si>
  <si>
    <t>PRAZO DE EXECUÇÃO: 02 meses para cada poço profundo a ser perfurado</t>
  </si>
  <si>
    <t>Estado de Minas Gerais</t>
  </si>
  <si>
    <t>Prefeitura Municipal de Estiva</t>
  </si>
  <si>
    <t>DESCRIÇÃO</t>
  </si>
  <si>
    <t>FÍSICO FINANCEIRO</t>
  </si>
  <si>
    <t>ETAPAS</t>
  </si>
  <si>
    <t>MÊS 1</t>
  </si>
  <si>
    <t>MÊS 2</t>
  </si>
  <si>
    <t>MÊS 3</t>
  </si>
  <si>
    <t>Físico %</t>
  </si>
  <si>
    <t>Financeiro</t>
  </si>
  <si>
    <t>TOTAL</t>
  </si>
  <si>
    <t>Joaquim Francisco Pereira</t>
  </si>
  <si>
    <t>Engenheiro Civil</t>
  </si>
  <si>
    <t>CREA 40.914/D-MG</t>
  </si>
  <si>
    <t>Monique Angélica Lisboa</t>
  </si>
  <si>
    <t>Secretária Municipal de Obras</t>
  </si>
  <si>
    <t>CREA 199.456/D-MG</t>
  </si>
  <si>
    <t>CRONOGRAMA FÍSIC0-FINANCEIRO PARA CADA POÇO A SER PERFURADO</t>
  </si>
  <si>
    <t>BDI INSUMO:</t>
  </si>
  <si>
    <t>BDI SERVIÇO:</t>
  </si>
  <si>
    <t>7695 (SINAPI-INSUMO)</t>
  </si>
  <si>
    <t>PERFURAÇÃO DE POÇO TUBULAR PROFUNDO, PROFUNDIDADE APROX. DE 200M</t>
  </si>
  <si>
    <t xml:space="preserve">INSTALACOES PROVISORIAS  PARA BARRACAO DE OBRAS PARA PERFURACAO DE POÇO                                                                                                                                                                             </t>
  </si>
  <si>
    <t>REFERÊNCIA: Planilhas de Preços COPASA (BASE SUL - JULHO DE 2021) / SINAPI (JUNHO DE 2021) - Valores Desonerados</t>
  </si>
  <si>
    <t>Estiva, 14 de julho de 2021.</t>
  </si>
  <si>
    <t>DATA:  14/07/2021</t>
  </si>
  <si>
    <t xml:space="preserve"> TOTAL GERAL PARA SEIS POÇOS PROFUNDOS</t>
  </si>
  <si>
    <t>PLANILHA ORÇAMENTÁRIA DE CUSTOSPARA SEIS POÇOS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</si>
</sst>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6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i/>
      <sz val="18"/>
      <name val="Cambria"/>
      <family val="1"/>
    </font>
    <font>
      <i/>
      <sz val="11"/>
      <name val="Cambria"/>
      <family val="1"/>
    </font>
    <font>
      <b/>
      <sz val="14"/>
      <name val="Cambria"/>
      <family val="1"/>
    </font>
    <font>
      <b/>
      <sz val="16"/>
      <name val="Cambria"/>
      <family val="1"/>
    </font>
    <font>
      <sz val="18"/>
      <name val="Cambria"/>
      <family val="1"/>
    </font>
    <font>
      <b/>
      <sz val="22"/>
      <name val="Cambria"/>
      <family val="1"/>
    </font>
    <font>
      <b/>
      <sz val="22"/>
      <name val="Cambria"/>
      <family val="1"/>
      <scheme val="major"/>
    </font>
    <font>
      <sz val="11"/>
      <name val="Cambria"/>
      <family val="1"/>
      <scheme val="major"/>
    </font>
    <font>
      <sz val="18"/>
      <name val="Cambria"/>
      <family val="1"/>
      <scheme val="major"/>
    </font>
    <font>
      <i/>
      <sz val="18"/>
      <name val="Cambria"/>
      <family val="1"/>
      <scheme val="major"/>
    </font>
    <font>
      <b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2"/>
      <name val="Cambria"/>
      <family val="1"/>
    </font>
    <font>
      <b/>
      <sz val="13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0" fontId="2" fillId="2" borderId="14" xfId="0" applyNumberFormat="1" applyFont="1" applyFill="1" applyBorder="1" applyAlignment="1">
      <alignment horizontal="center" vertical="distributed"/>
    </xf>
    <xf numFmtId="0" fontId="2" fillId="2" borderId="18" xfId="0" applyFont="1" applyFill="1" applyBorder="1" applyAlignment="1">
      <alignment horizontal="center" vertical="distributed"/>
    </xf>
    <xf numFmtId="0" fontId="2" fillId="2" borderId="21" xfId="0" applyFont="1" applyFill="1" applyBorder="1" applyAlignment="1">
      <alignment horizontal="left" vertical="distributed"/>
    </xf>
    <xf numFmtId="10" fontId="2" fillId="2" borderId="12" xfId="2" applyNumberFormat="1" applyFont="1" applyFill="1" applyBorder="1" applyAlignment="1">
      <alignment horizontal="justify" vertical="distributed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/>
    <xf numFmtId="0" fontId="2" fillId="2" borderId="27" xfId="0" applyNumberFormat="1" applyFont="1" applyFill="1" applyBorder="1" applyAlignment="1">
      <alignment horizontal="center" vertical="center" wrapText="1"/>
    </xf>
    <xf numFmtId="164" fontId="2" fillId="2" borderId="27" xfId="1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164" fontId="2" fillId="0" borderId="0" xfId="1" applyNumberFormat="1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wrapText="1"/>
    </xf>
    <xf numFmtId="164" fontId="2" fillId="2" borderId="26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1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/>
    <xf numFmtId="0" fontId="2" fillId="0" borderId="6" xfId="0" applyFont="1" applyFill="1" applyBorder="1"/>
    <xf numFmtId="0" fontId="2" fillId="0" borderId="25" xfId="0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vertical="center"/>
    </xf>
    <xf numFmtId="164" fontId="2" fillId="2" borderId="27" xfId="1" applyNumberFormat="1" applyFont="1" applyFill="1" applyBorder="1" applyAlignment="1">
      <alignment vertical="center"/>
    </xf>
    <xf numFmtId="165" fontId="2" fillId="2" borderId="27" xfId="3" applyNumberFormat="1" applyFont="1" applyFill="1" applyBorder="1" applyAlignment="1">
      <alignment horizontal="center" vertical="center"/>
    </xf>
    <xf numFmtId="165" fontId="2" fillId="0" borderId="27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166" fontId="2" fillId="0" borderId="0" xfId="2" applyNumberFormat="1" applyFont="1" applyFill="1" applyBorder="1"/>
    <xf numFmtId="164" fontId="6" fillId="2" borderId="27" xfId="1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right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9" fontId="4" fillId="4" borderId="24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7" fillId="0" borderId="25" xfId="0" applyFont="1" applyBorder="1" applyAlignment="1">
      <alignment horizontal="center" vertical="center"/>
    </xf>
    <xf numFmtId="165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0" borderId="0" xfId="0" applyFont="1"/>
    <xf numFmtId="0" fontId="22" fillId="5" borderId="27" xfId="0" applyFont="1" applyFill="1" applyBorder="1" applyAlignment="1">
      <alignment horizontal="center" vertical="center"/>
    </xf>
    <xf numFmtId="10" fontId="22" fillId="5" borderId="27" xfId="0" applyNumberFormat="1" applyFont="1" applyFill="1" applyBorder="1" applyAlignment="1">
      <alignment horizontal="center" vertical="center"/>
    </xf>
    <xf numFmtId="10" fontId="22" fillId="5" borderId="27" xfId="2" applyNumberFormat="1" applyFont="1" applyFill="1" applyBorder="1" applyAlignment="1">
      <alignment horizontal="center" vertical="center"/>
    </xf>
    <xf numFmtId="165" fontId="22" fillId="5" borderId="27" xfId="0" applyNumberFormat="1" applyFont="1" applyFill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0" fontId="22" fillId="0" borderId="27" xfId="0" applyNumberFormat="1" applyFont="1" applyBorder="1" applyAlignment="1">
      <alignment horizontal="center" vertical="center"/>
    </xf>
    <xf numFmtId="10" fontId="22" fillId="0" borderId="27" xfId="2" applyNumberFormat="1" applyFont="1" applyBorder="1" applyAlignment="1">
      <alignment horizontal="center" vertical="center"/>
    </xf>
    <xf numFmtId="165" fontId="22" fillId="0" borderId="27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10" fontId="20" fillId="0" borderId="27" xfId="0" applyNumberFormat="1" applyFont="1" applyBorder="1" applyAlignment="1">
      <alignment horizontal="center" vertical="center"/>
    </xf>
    <xf numFmtId="165" fontId="20" fillId="0" borderId="27" xfId="0" applyNumberFormat="1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distributed"/>
    </xf>
    <xf numFmtId="0" fontId="15" fillId="0" borderId="0" xfId="0" applyFont="1" applyFill="1" applyBorder="1" applyAlignment="1">
      <alignment horizontal="center" vertical="distributed"/>
    </xf>
    <xf numFmtId="0" fontId="23" fillId="0" borderId="27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distributed"/>
    </xf>
    <xf numFmtId="0" fontId="17" fillId="0" borderId="29" xfId="0" applyFont="1" applyBorder="1" applyAlignment="1">
      <alignment horizontal="center" vertical="center"/>
    </xf>
    <xf numFmtId="10" fontId="22" fillId="5" borderId="29" xfId="2" applyNumberFormat="1" applyFont="1" applyFill="1" applyBorder="1" applyAlignment="1">
      <alignment horizontal="center" vertical="center"/>
    </xf>
    <xf numFmtId="165" fontId="22" fillId="5" borderId="29" xfId="0" applyNumberFormat="1" applyFont="1" applyFill="1" applyBorder="1" applyAlignment="1">
      <alignment horizontal="center" vertical="center"/>
    </xf>
    <xf numFmtId="10" fontId="22" fillId="0" borderId="29" xfId="2" applyNumberFormat="1" applyFont="1" applyBorder="1" applyAlignment="1">
      <alignment horizontal="center" vertical="center"/>
    </xf>
    <xf numFmtId="165" fontId="22" fillId="0" borderId="29" xfId="0" applyNumberFormat="1" applyFont="1" applyBorder="1" applyAlignment="1">
      <alignment horizontal="center" vertical="center"/>
    </xf>
    <xf numFmtId="0" fontId="18" fillId="0" borderId="0" xfId="0" applyFont="1" applyBorder="1"/>
    <xf numFmtId="0" fontId="22" fillId="0" borderId="1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0" borderId="6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165" fontId="17" fillId="0" borderId="0" xfId="0" applyNumberFormat="1" applyFont="1" applyBorder="1" applyAlignment="1">
      <alignment horizontal="center" vertical="center"/>
    </xf>
    <xf numFmtId="165" fontId="17" fillId="0" borderId="12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distributed"/>
    </xf>
    <xf numFmtId="0" fontId="2" fillId="2" borderId="14" xfId="0" applyFont="1" applyFill="1" applyBorder="1" applyAlignment="1">
      <alignment horizontal="center" vertical="center"/>
    </xf>
    <xf numFmtId="10" fontId="2" fillId="2" borderId="17" xfId="0" applyNumberFormat="1" applyFont="1" applyFill="1" applyBorder="1" applyAlignment="1">
      <alignment horizontal="justify" vertical="center"/>
    </xf>
    <xf numFmtId="0" fontId="4" fillId="4" borderId="13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center" wrapText="1"/>
    </xf>
    <xf numFmtId="165" fontId="4" fillId="4" borderId="9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distributed" wrapText="1"/>
    </xf>
    <xf numFmtId="0" fontId="2" fillId="2" borderId="20" xfId="0" applyFont="1" applyFill="1" applyBorder="1" applyAlignment="1">
      <alignment horizontal="left" vertical="distributed" wrapText="1"/>
    </xf>
    <xf numFmtId="0" fontId="2" fillId="2" borderId="13" xfId="0" applyFont="1" applyFill="1" applyBorder="1" applyAlignment="1">
      <alignment horizontal="left" vertical="distributed"/>
    </xf>
    <xf numFmtId="0" fontId="2" fillId="2" borderId="14" xfId="0" applyFont="1" applyFill="1" applyBorder="1" applyAlignment="1">
      <alignment horizontal="left" vertical="distributed"/>
    </xf>
    <xf numFmtId="0" fontId="2" fillId="2" borderId="15" xfId="0" applyFont="1" applyFill="1" applyBorder="1" applyAlignment="1">
      <alignment horizontal="left" vertical="distributed"/>
    </xf>
    <xf numFmtId="0" fontId="2" fillId="2" borderId="11" xfId="0" applyFont="1" applyFill="1" applyBorder="1" applyAlignment="1">
      <alignment horizontal="left" vertical="distributed"/>
    </xf>
    <xf numFmtId="0" fontId="2" fillId="2" borderId="12" xfId="0" applyFont="1" applyFill="1" applyBorder="1" applyAlignment="1">
      <alignment horizontal="left" vertical="distributed"/>
    </xf>
    <xf numFmtId="0" fontId="2" fillId="2" borderId="13" xfId="0" applyFont="1" applyFill="1" applyBorder="1" applyAlignment="1">
      <alignment horizontal="justify" vertical="distributed" wrapText="1"/>
    </xf>
    <xf numFmtId="0" fontId="2" fillId="2" borderId="14" xfId="0" applyFont="1" applyFill="1" applyBorder="1" applyAlignment="1">
      <alignment horizontal="justify" vertical="distributed" wrapText="1"/>
    </xf>
    <xf numFmtId="0" fontId="2" fillId="2" borderId="17" xfId="0" applyFont="1" applyFill="1" applyBorder="1" applyAlignment="1">
      <alignment horizontal="left" vertical="distributed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distributed"/>
    </xf>
    <xf numFmtId="0" fontId="8" fillId="4" borderId="8" xfId="0" applyFont="1" applyFill="1" applyBorder="1" applyAlignment="1">
      <alignment horizontal="center" vertical="distributed"/>
    </xf>
    <xf numFmtId="0" fontId="8" fillId="4" borderId="9" xfId="0" applyFont="1" applyFill="1" applyBorder="1" applyAlignment="1">
      <alignment horizontal="center" vertical="distributed"/>
    </xf>
    <xf numFmtId="0" fontId="2" fillId="0" borderId="7" xfId="0" applyFont="1" applyFill="1" applyBorder="1" applyAlignment="1">
      <alignment horizontal="center" vertical="distributed"/>
    </xf>
    <xf numFmtId="0" fontId="2" fillId="0" borderId="8" xfId="0" applyFont="1" applyFill="1" applyBorder="1" applyAlignment="1">
      <alignment horizontal="center" vertical="distributed"/>
    </xf>
    <xf numFmtId="0" fontId="2" fillId="0" borderId="9" xfId="0" applyFont="1" applyFill="1" applyBorder="1" applyAlignment="1">
      <alignment horizontal="center" vertical="distributed"/>
    </xf>
    <xf numFmtId="0" fontId="2" fillId="2" borderId="10" xfId="0" applyFont="1" applyFill="1" applyBorder="1" applyAlignment="1">
      <alignment horizontal="left" vertical="distributed"/>
    </xf>
    <xf numFmtId="0" fontId="2" fillId="2" borderId="0" xfId="0" applyFont="1" applyFill="1" applyBorder="1" applyAlignment="1">
      <alignment horizontal="left" vertical="distributed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distributed" wrapText="1"/>
    </xf>
    <xf numFmtId="0" fontId="2" fillId="0" borderId="8" xfId="0" applyFont="1" applyFill="1" applyBorder="1" applyAlignment="1">
      <alignment horizontal="center" vertical="distributed" wrapText="1"/>
    </xf>
    <xf numFmtId="0" fontId="2" fillId="0" borderId="9" xfId="0" applyFont="1" applyFill="1" applyBorder="1" applyAlignment="1">
      <alignment horizontal="center" vertical="distributed" wrapText="1"/>
    </xf>
    <xf numFmtId="0" fontId="4" fillId="4" borderId="31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distributed"/>
    </xf>
    <xf numFmtId="0" fontId="15" fillId="4" borderId="8" xfId="0" applyFont="1" applyFill="1" applyBorder="1" applyAlignment="1">
      <alignment horizontal="center" vertical="distributed"/>
    </xf>
    <xf numFmtId="0" fontId="15" fillId="4" borderId="9" xfId="0" applyFont="1" applyFill="1" applyBorder="1" applyAlignment="1">
      <alignment horizontal="center" vertical="distributed"/>
    </xf>
    <xf numFmtId="0" fontId="22" fillId="5" borderId="25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left" vertical="distributed"/>
    </xf>
    <xf numFmtId="0" fontId="24" fillId="0" borderId="31" xfId="0" applyFont="1" applyFill="1" applyBorder="1" applyAlignment="1">
      <alignment horizontal="left" vertical="distributed"/>
    </xf>
    <xf numFmtId="0" fontId="24" fillId="0" borderId="34" xfId="0" applyFont="1" applyFill="1" applyBorder="1" applyAlignment="1">
      <alignment horizontal="left" vertical="distributed"/>
    </xf>
    <xf numFmtId="0" fontId="24" fillId="0" borderId="32" xfId="0" applyFont="1" applyFill="1" applyBorder="1" applyAlignment="1">
      <alignment horizontal="left" vertical="distributed" wrapText="1"/>
    </xf>
    <xf numFmtId="0" fontId="24" fillId="0" borderId="18" xfId="0" applyFont="1" applyFill="1" applyBorder="1" applyAlignment="1">
      <alignment horizontal="left" vertical="distributed" wrapText="1"/>
    </xf>
    <xf numFmtId="0" fontId="24" fillId="0" borderId="33" xfId="0" applyFont="1" applyFill="1" applyBorder="1" applyAlignment="1">
      <alignment horizontal="left" vertical="distributed" wrapText="1"/>
    </xf>
    <xf numFmtId="0" fontId="4" fillId="0" borderId="12" xfId="0" applyFont="1" applyFill="1" applyBorder="1" applyAlignment="1">
      <alignment horizontal="center" vertical="center" wrapText="1"/>
    </xf>
    <xf numFmtId="0" fontId="23" fillId="5" borderId="25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165" fontId="2" fillId="0" borderId="29" xfId="1" applyNumberFormat="1" applyFont="1" applyFill="1" applyBorder="1" applyAlignment="1">
      <alignment horizontal="right" vertical="center"/>
    </xf>
    <xf numFmtId="165" fontId="4" fillId="4" borderId="9" xfId="1" applyNumberFormat="1" applyFont="1" applyFill="1" applyBorder="1" applyAlignment="1">
      <alignment horizontal="right" vertical="center"/>
    </xf>
    <xf numFmtId="165" fontId="25" fillId="4" borderId="9" xfId="0" applyNumberFormat="1" applyFont="1" applyFill="1" applyBorder="1" applyAlignment="1">
      <alignment vertical="center" wrapText="1"/>
    </xf>
    <xf numFmtId="165" fontId="25" fillId="4" borderId="9" xfId="0" applyNumberFormat="1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Separador de milhares" xfId="1" builtinId="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114300</xdr:rowOff>
    </xdr:from>
    <xdr:to>
      <xdr:col>1</xdr:col>
      <xdr:colOff>1504950</xdr:colOff>
      <xdr:row>2</xdr:row>
      <xdr:rowOff>266700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114300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123825</xdr:rowOff>
    </xdr:from>
    <xdr:to>
      <xdr:col>1</xdr:col>
      <xdr:colOff>790575</xdr:colOff>
      <xdr:row>2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23825"/>
          <a:ext cx="7429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114300</xdr:rowOff>
    </xdr:from>
    <xdr:to>
      <xdr:col>1</xdr:col>
      <xdr:colOff>1504950</xdr:colOff>
      <xdr:row>2</xdr:row>
      <xdr:rowOff>266700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114300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opLeftCell="A26" workbookViewId="0">
      <selection activeCell="F37" sqref="F37"/>
    </sheetView>
  </sheetViews>
  <sheetFormatPr defaultColWidth="8.5703125" defaultRowHeight="14.25"/>
  <cols>
    <col min="1" max="1" width="9.5703125" style="2" bestFit="1" customWidth="1"/>
    <col min="2" max="2" width="24.5703125" style="2" customWidth="1"/>
    <col min="3" max="3" width="83.140625" style="2" customWidth="1"/>
    <col min="4" max="4" width="8.5703125" style="22" customWidth="1"/>
    <col min="5" max="5" width="11.140625" style="22" bestFit="1" customWidth="1"/>
    <col min="6" max="6" width="14.85546875" style="2" customWidth="1"/>
    <col min="7" max="7" width="14.28515625" style="2" customWidth="1"/>
    <col min="8" max="8" width="17" style="2" customWidth="1"/>
    <col min="9" max="9" width="15.28515625" style="1" hidden="1" customWidth="1"/>
    <col min="10" max="10" width="15.28515625" style="2" customWidth="1"/>
    <col min="11" max="11" width="13.7109375" style="2" bestFit="1" customWidth="1"/>
    <col min="12" max="12" width="4.7109375" style="2" customWidth="1"/>
    <col min="13" max="13" width="4" style="2" customWidth="1"/>
    <col min="14" max="14" width="9.140625" style="2" bestFit="1" customWidth="1"/>
    <col min="15" max="16384" width="8.5703125" style="2"/>
  </cols>
  <sheetData>
    <row r="1" spans="1:10" ht="40.5" customHeight="1">
      <c r="A1" s="124" t="s">
        <v>81</v>
      </c>
      <c r="B1" s="125"/>
      <c r="C1" s="125"/>
      <c r="D1" s="125"/>
      <c r="E1" s="125"/>
      <c r="F1" s="125"/>
      <c r="G1" s="125"/>
      <c r="H1" s="126"/>
    </row>
    <row r="2" spans="1:10" ht="22.5">
      <c r="A2" s="140" t="s">
        <v>80</v>
      </c>
      <c r="B2" s="141"/>
      <c r="C2" s="141"/>
      <c r="D2" s="141"/>
      <c r="E2" s="141"/>
      <c r="F2" s="141"/>
      <c r="G2" s="141"/>
      <c r="H2" s="142"/>
    </row>
    <row r="3" spans="1:10" ht="23.25" thickBot="1">
      <c r="A3" s="127" t="s">
        <v>66</v>
      </c>
      <c r="B3" s="128"/>
      <c r="C3" s="128"/>
      <c r="D3" s="128"/>
      <c r="E3" s="128"/>
      <c r="F3" s="128"/>
      <c r="G3" s="128"/>
      <c r="H3" s="129"/>
    </row>
    <row r="4" spans="1:10" ht="12.75" customHeight="1" thickBot="1">
      <c r="A4" s="34"/>
      <c r="B4" s="35"/>
      <c r="C4" s="35"/>
      <c r="D4" s="35"/>
      <c r="E4" s="35"/>
      <c r="F4" s="35"/>
      <c r="G4" s="35"/>
      <c r="H4" s="36"/>
    </row>
    <row r="5" spans="1:10" s="4" customFormat="1" ht="21" thickBot="1">
      <c r="A5" s="130" t="s">
        <v>0</v>
      </c>
      <c r="B5" s="131"/>
      <c r="C5" s="131"/>
      <c r="D5" s="131"/>
      <c r="E5" s="131"/>
      <c r="F5" s="131"/>
      <c r="G5" s="131"/>
      <c r="H5" s="132"/>
      <c r="I5" s="3"/>
    </row>
    <row r="6" spans="1:10" ht="15" thickBot="1">
      <c r="A6" s="133"/>
      <c r="B6" s="134"/>
      <c r="C6" s="134"/>
      <c r="D6" s="134"/>
      <c r="E6" s="134"/>
      <c r="F6" s="134"/>
      <c r="G6" s="134"/>
      <c r="H6" s="135"/>
    </row>
    <row r="7" spans="1:10">
      <c r="A7" s="136" t="s">
        <v>65</v>
      </c>
      <c r="B7" s="137"/>
      <c r="C7" s="137"/>
      <c r="D7" s="137"/>
      <c r="E7" s="137"/>
      <c r="F7" s="137"/>
      <c r="G7" s="117" t="s">
        <v>1</v>
      </c>
      <c r="H7" s="118"/>
    </row>
    <row r="8" spans="1:10">
      <c r="A8" s="114" t="s">
        <v>71</v>
      </c>
      <c r="B8" s="115"/>
      <c r="C8" s="115"/>
      <c r="D8" s="115"/>
      <c r="E8" s="115"/>
      <c r="F8" s="116"/>
      <c r="G8" s="117" t="s">
        <v>105</v>
      </c>
      <c r="H8" s="118"/>
    </row>
    <row r="9" spans="1:10">
      <c r="A9" s="119" t="s">
        <v>74</v>
      </c>
      <c r="B9" s="120"/>
      <c r="C9" s="120"/>
      <c r="D9" s="120"/>
      <c r="E9" s="98"/>
      <c r="F9" s="5"/>
      <c r="G9" s="115"/>
      <c r="H9" s="121"/>
    </row>
    <row r="10" spans="1:10">
      <c r="A10" s="119" t="s">
        <v>103</v>
      </c>
      <c r="B10" s="120"/>
      <c r="C10" s="120"/>
      <c r="D10" s="120"/>
      <c r="E10" s="99"/>
      <c r="F10" s="6"/>
      <c r="G10" s="97" t="s">
        <v>98</v>
      </c>
      <c r="H10" s="100">
        <v>0.16320000000000001</v>
      </c>
    </row>
    <row r="11" spans="1:10" ht="15" thickBot="1">
      <c r="A11" s="112" t="s">
        <v>79</v>
      </c>
      <c r="B11" s="113"/>
      <c r="C11" s="113"/>
      <c r="D11" s="113"/>
      <c r="E11" s="113"/>
      <c r="F11" s="113"/>
      <c r="G11" s="7" t="s">
        <v>99</v>
      </c>
      <c r="H11" s="8">
        <v>0.23580000000000001</v>
      </c>
    </row>
    <row r="12" spans="1:10" ht="15" thickBot="1">
      <c r="A12" s="145"/>
      <c r="B12" s="146"/>
      <c r="C12" s="146"/>
      <c r="D12" s="146"/>
      <c r="E12" s="146"/>
      <c r="F12" s="146"/>
      <c r="G12" s="146"/>
      <c r="H12" s="147"/>
    </row>
    <row r="13" spans="1:10" s="10" customFormat="1" ht="43.5" thickBot="1">
      <c r="A13" s="41" t="s">
        <v>2</v>
      </c>
      <c r="B13" s="42" t="s">
        <v>3</v>
      </c>
      <c r="C13" s="42" t="s">
        <v>4</v>
      </c>
      <c r="D13" s="43" t="s">
        <v>5</v>
      </c>
      <c r="E13" s="43" t="s">
        <v>6</v>
      </c>
      <c r="F13" s="42" t="s">
        <v>7</v>
      </c>
      <c r="G13" s="42" t="s">
        <v>8</v>
      </c>
      <c r="H13" s="44" t="s">
        <v>9</v>
      </c>
      <c r="I13" s="9"/>
    </row>
    <row r="14" spans="1:10" s="10" customFormat="1">
      <c r="A14" s="101">
        <v>1</v>
      </c>
      <c r="B14" s="103"/>
      <c r="C14" s="104" t="s">
        <v>10</v>
      </c>
      <c r="D14" s="148"/>
      <c r="E14" s="148"/>
      <c r="F14" s="148"/>
      <c r="G14" s="148"/>
      <c r="H14" s="149"/>
      <c r="I14" s="9"/>
      <c r="J14" s="11"/>
    </row>
    <row r="15" spans="1:10" ht="28.5">
      <c r="A15" s="29" t="s">
        <v>45</v>
      </c>
      <c r="B15" s="16" t="s">
        <v>41</v>
      </c>
      <c r="C15" s="13" t="s">
        <v>64</v>
      </c>
      <c r="D15" s="12" t="s">
        <v>11</v>
      </c>
      <c r="E15" s="31">
        <v>1</v>
      </c>
      <c r="F15" s="32">
        <v>184.39</v>
      </c>
      <c r="G15" s="33">
        <f>ROUND((F15+(F15*$H$11)),2)</f>
        <v>227.87</v>
      </c>
      <c r="H15" s="176">
        <f>ROUND(E15*G15,2)</f>
        <v>227.87</v>
      </c>
      <c r="J15" s="18"/>
    </row>
    <row r="16" spans="1:10" ht="28.5">
      <c r="A16" s="29" t="s">
        <v>62</v>
      </c>
      <c r="B16" s="16" t="s">
        <v>12</v>
      </c>
      <c r="C16" s="13" t="s">
        <v>102</v>
      </c>
      <c r="D16" s="12" t="s">
        <v>11</v>
      </c>
      <c r="E16" s="31">
        <v>1</v>
      </c>
      <c r="F16" s="32">
        <v>710.12</v>
      </c>
      <c r="G16" s="33">
        <f t="shared" ref="G16:G17" si="0">ROUND((F16+(F16*$H$11)),2)</f>
        <v>877.57</v>
      </c>
      <c r="H16" s="176">
        <f t="shared" ref="H16:H17" si="1">ROUND(E16*G16,2)</f>
        <v>877.57</v>
      </c>
      <c r="I16" s="1">
        <v>336.56</v>
      </c>
      <c r="J16" s="18"/>
    </row>
    <row r="17" spans="1:14" ht="29.25" thickBot="1">
      <c r="A17" s="29" t="s">
        <v>63</v>
      </c>
      <c r="B17" s="16" t="s">
        <v>75</v>
      </c>
      <c r="C17" s="13" t="s">
        <v>76</v>
      </c>
      <c r="D17" s="12" t="s">
        <v>77</v>
      </c>
      <c r="E17" s="39">
        <v>200</v>
      </c>
      <c r="F17" s="32">
        <v>18.149999999999999</v>
      </c>
      <c r="G17" s="33">
        <f t="shared" si="0"/>
        <v>22.43</v>
      </c>
      <c r="H17" s="176">
        <f t="shared" si="1"/>
        <v>4486</v>
      </c>
      <c r="I17" s="1">
        <v>7.69</v>
      </c>
      <c r="J17" s="18"/>
    </row>
    <row r="18" spans="1:14" s="10" customFormat="1" ht="15" thickBot="1">
      <c r="A18" s="143" t="s">
        <v>72</v>
      </c>
      <c r="B18" s="144"/>
      <c r="C18" s="144"/>
      <c r="D18" s="144"/>
      <c r="E18" s="144"/>
      <c r="F18" s="144"/>
      <c r="G18" s="144"/>
      <c r="H18" s="105">
        <f>ROUND(SUM(H15:H17),2)</f>
        <v>5591.44</v>
      </c>
      <c r="I18" s="9"/>
    </row>
    <row r="19" spans="1:14" s="10" customFormat="1">
      <c r="A19" s="102">
        <v>2</v>
      </c>
      <c r="B19" s="103"/>
      <c r="C19" s="104" t="s">
        <v>101</v>
      </c>
      <c r="D19" s="110"/>
      <c r="E19" s="110"/>
      <c r="F19" s="110"/>
      <c r="G19" s="110"/>
      <c r="H19" s="111"/>
      <c r="I19" s="9"/>
      <c r="J19" s="15"/>
      <c r="K19" s="15"/>
    </row>
    <row r="20" spans="1:14">
      <c r="A20" s="29" t="s">
        <v>46</v>
      </c>
      <c r="B20" s="12" t="s">
        <v>16</v>
      </c>
      <c r="C20" s="13" t="s">
        <v>17</v>
      </c>
      <c r="D20" s="12" t="s">
        <v>15</v>
      </c>
      <c r="E20" s="17">
        <v>20</v>
      </c>
      <c r="F20" s="32">
        <v>217.13</v>
      </c>
      <c r="G20" s="33">
        <f>ROUND(F20+(F20*$H$11),2)</f>
        <v>268.33</v>
      </c>
      <c r="H20" s="176">
        <f>ROUND(E20*G20,2)</f>
        <v>5366.6</v>
      </c>
      <c r="I20" s="1">
        <v>85.14</v>
      </c>
      <c r="N20" s="19"/>
    </row>
    <row r="21" spans="1:14" ht="24" customHeight="1">
      <c r="A21" s="29" t="s">
        <v>47</v>
      </c>
      <c r="B21" s="12" t="s">
        <v>13</v>
      </c>
      <c r="C21" s="13" t="s">
        <v>14</v>
      </c>
      <c r="D21" s="12" t="s">
        <v>15</v>
      </c>
      <c r="E21" s="17">
        <v>2</v>
      </c>
      <c r="F21" s="32">
        <v>184.24</v>
      </c>
      <c r="G21" s="33">
        <f t="shared" ref="G21:G34" si="2">ROUND(F21+(F21*$H$11),2)</f>
        <v>227.68</v>
      </c>
      <c r="H21" s="176">
        <f t="shared" ref="H21:H34" si="3">ROUND(E21*G21,2)</f>
        <v>455.36</v>
      </c>
      <c r="I21" s="1">
        <v>69.62</v>
      </c>
      <c r="J21" s="18"/>
      <c r="N21" s="19"/>
    </row>
    <row r="22" spans="1:14">
      <c r="A22" s="29" t="s">
        <v>48</v>
      </c>
      <c r="B22" s="12" t="s">
        <v>18</v>
      </c>
      <c r="C22" s="13" t="s">
        <v>19</v>
      </c>
      <c r="D22" s="12" t="s">
        <v>15</v>
      </c>
      <c r="E22" s="17">
        <v>178</v>
      </c>
      <c r="F22" s="32">
        <v>174.11</v>
      </c>
      <c r="G22" s="33">
        <f t="shared" si="2"/>
        <v>215.17</v>
      </c>
      <c r="H22" s="176">
        <f t="shared" si="3"/>
        <v>38300.26</v>
      </c>
      <c r="I22" s="1">
        <v>80.849999999999994</v>
      </c>
      <c r="N22" s="19"/>
    </row>
    <row r="23" spans="1:14" ht="28.5">
      <c r="A23" s="29" t="s">
        <v>49</v>
      </c>
      <c r="B23" s="12" t="s">
        <v>21</v>
      </c>
      <c r="C23" s="13" t="s">
        <v>22</v>
      </c>
      <c r="D23" s="12" t="s">
        <v>15</v>
      </c>
      <c r="E23" s="17">
        <v>1.5</v>
      </c>
      <c r="F23" s="32">
        <v>22.12</v>
      </c>
      <c r="G23" s="33">
        <f t="shared" si="2"/>
        <v>27.34</v>
      </c>
      <c r="H23" s="176">
        <f t="shared" si="3"/>
        <v>41.01</v>
      </c>
      <c r="I23" s="1">
        <v>13.87</v>
      </c>
      <c r="J23" s="18"/>
    </row>
    <row r="24" spans="1:14" ht="28.5">
      <c r="A24" s="29" t="s">
        <v>50</v>
      </c>
      <c r="B24" s="12" t="s">
        <v>23</v>
      </c>
      <c r="C24" s="13" t="s">
        <v>24</v>
      </c>
      <c r="D24" s="12" t="s">
        <v>11</v>
      </c>
      <c r="E24" s="17">
        <v>1</v>
      </c>
      <c r="F24" s="32">
        <v>635.95000000000005</v>
      </c>
      <c r="G24" s="33">
        <f t="shared" si="2"/>
        <v>785.91</v>
      </c>
      <c r="H24" s="176">
        <f t="shared" si="3"/>
        <v>785.91</v>
      </c>
      <c r="I24" s="1">
        <v>474</v>
      </c>
      <c r="J24" s="18"/>
    </row>
    <row r="25" spans="1:14">
      <c r="A25" s="29" t="s">
        <v>51</v>
      </c>
      <c r="B25" s="12" t="s">
        <v>30</v>
      </c>
      <c r="C25" s="13" t="s">
        <v>31</v>
      </c>
      <c r="D25" s="12" t="s">
        <v>11</v>
      </c>
      <c r="E25" s="17">
        <v>1</v>
      </c>
      <c r="F25" s="32">
        <v>39.46</v>
      </c>
      <c r="G25" s="33">
        <f t="shared" si="2"/>
        <v>48.76</v>
      </c>
      <c r="H25" s="176">
        <f t="shared" si="3"/>
        <v>48.76</v>
      </c>
      <c r="I25" s="1">
        <v>22.56</v>
      </c>
      <c r="J25" s="18"/>
    </row>
    <row r="26" spans="1:14">
      <c r="A26" s="29" t="s">
        <v>52</v>
      </c>
      <c r="B26" s="12" t="s">
        <v>20</v>
      </c>
      <c r="C26" s="13" t="s">
        <v>69</v>
      </c>
      <c r="D26" s="12" t="s">
        <v>70</v>
      </c>
      <c r="E26" s="17">
        <v>1.5</v>
      </c>
      <c r="F26" s="32">
        <v>142.32</v>
      </c>
      <c r="G26" s="33">
        <f t="shared" si="2"/>
        <v>175.88</v>
      </c>
      <c r="H26" s="176">
        <f t="shared" si="3"/>
        <v>263.82</v>
      </c>
      <c r="J26" s="18"/>
    </row>
    <row r="27" spans="1:14">
      <c r="A27" s="29" t="s">
        <v>53</v>
      </c>
      <c r="B27" s="16" t="s">
        <v>39</v>
      </c>
      <c r="C27" s="13" t="s">
        <v>37</v>
      </c>
      <c r="D27" s="12" t="s">
        <v>38</v>
      </c>
      <c r="E27" s="17">
        <v>30</v>
      </c>
      <c r="F27" s="32">
        <v>91.55</v>
      </c>
      <c r="G27" s="33">
        <f t="shared" si="2"/>
        <v>113.14</v>
      </c>
      <c r="H27" s="176">
        <f t="shared" si="3"/>
        <v>3394.2</v>
      </c>
      <c r="J27" s="18"/>
    </row>
    <row r="28" spans="1:14" ht="28.5">
      <c r="A28" s="29" t="s">
        <v>54</v>
      </c>
      <c r="B28" s="16" t="s">
        <v>40</v>
      </c>
      <c r="C28" s="13" t="s">
        <v>67</v>
      </c>
      <c r="D28" s="12" t="s">
        <v>11</v>
      </c>
      <c r="E28" s="17">
        <v>1</v>
      </c>
      <c r="F28" s="32">
        <v>138.38</v>
      </c>
      <c r="G28" s="33">
        <f t="shared" si="2"/>
        <v>171.01</v>
      </c>
      <c r="H28" s="176">
        <f t="shared" si="3"/>
        <v>171.01</v>
      </c>
      <c r="J28" s="18"/>
    </row>
    <row r="29" spans="1:14" ht="28.5">
      <c r="A29" s="29" t="s">
        <v>55</v>
      </c>
      <c r="B29" s="12" t="s">
        <v>27</v>
      </c>
      <c r="C29" s="13" t="s">
        <v>68</v>
      </c>
      <c r="D29" s="12" t="s">
        <v>15</v>
      </c>
      <c r="E29" s="17">
        <v>30</v>
      </c>
      <c r="F29" s="32">
        <v>73.14</v>
      </c>
      <c r="G29" s="33">
        <f t="shared" si="2"/>
        <v>90.39</v>
      </c>
      <c r="H29" s="176">
        <f t="shared" si="3"/>
        <v>2711.7</v>
      </c>
      <c r="I29" s="1">
        <v>25.34</v>
      </c>
      <c r="J29" s="18"/>
    </row>
    <row r="30" spans="1:14" ht="28.5">
      <c r="A30" s="29" t="s">
        <v>56</v>
      </c>
      <c r="B30" s="12" t="s">
        <v>100</v>
      </c>
      <c r="C30" s="13" t="s">
        <v>61</v>
      </c>
      <c r="D30" s="12" t="s">
        <v>28</v>
      </c>
      <c r="E30" s="17">
        <v>30</v>
      </c>
      <c r="F30" s="32">
        <v>365.52</v>
      </c>
      <c r="G30" s="33">
        <f>ROUND(F30+(F30*$H$10),2)</f>
        <v>425.17</v>
      </c>
      <c r="H30" s="176">
        <f t="shared" si="3"/>
        <v>12755.1</v>
      </c>
      <c r="I30" s="1" t="s">
        <v>29</v>
      </c>
      <c r="J30" s="18"/>
    </row>
    <row r="31" spans="1:14" ht="42.75">
      <c r="A31" s="29" t="s">
        <v>57</v>
      </c>
      <c r="B31" s="12" t="s">
        <v>43</v>
      </c>
      <c r="C31" s="13" t="s">
        <v>42</v>
      </c>
      <c r="D31" s="12" t="s">
        <v>44</v>
      </c>
      <c r="E31" s="17">
        <v>5</v>
      </c>
      <c r="F31" s="32">
        <v>28.96</v>
      </c>
      <c r="G31" s="33">
        <f t="shared" si="2"/>
        <v>35.79</v>
      </c>
      <c r="H31" s="176">
        <f t="shared" si="3"/>
        <v>178.95</v>
      </c>
      <c r="J31" s="18"/>
    </row>
    <row r="32" spans="1:14">
      <c r="A32" s="29" t="s">
        <v>58</v>
      </c>
      <c r="B32" s="12" t="s">
        <v>25</v>
      </c>
      <c r="C32" s="13" t="s">
        <v>26</v>
      </c>
      <c r="D32" s="12" t="s">
        <v>11</v>
      </c>
      <c r="E32" s="17">
        <v>1</v>
      </c>
      <c r="F32" s="32">
        <v>70.78</v>
      </c>
      <c r="G32" s="33">
        <f t="shared" si="2"/>
        <v>87.47</v>
      </c>
      <c r="H32" s="176">
        <f t="shared" si="3"/>
        <v>87.47</v>
      </c>
      <c r="I32" s="1">
        <v>39.950000000000003</v>
      </c>
      <c r="J32" s="18"/>
    </row>
    <row r="33" spans="1:11">
      <c r="A33" s="29" t="s">
        <v>59</v>
      </c>
      <c r="B33" s="12" t="s">
        <v>32</v>
      </c>
      <c r="C33" s="13" t="s">
        <v>33</v>
      </c>
      <c r="D33" s="12" t="s">
        <v>11</v>
      </c>
      <c r="E33" s="17">
        <v>1</v>
      </c>
      <c r="F33" s="32">
        <v>371.34</v>
      </c>
      <c r="G33" s="33">
        <f t="shared" si="2"/>
        <v>458.9</v>
      </c>
      <c r="H33" s="176">
        <f t="shared" si="3"/>
        <v>458.9</v>
      </c>
      <c r="I33" s="1">
        <v>272.14999999999998</v>
      </c>
      <c r="J33" s="18"/>
    </row>
    <row r="34" spans="1:11" ht="15" thickBot="1">
      <c r="A34" s="29" t="s">
        <v>60</v>
      </c>
      <c r="B34" s="14" t="s">
        <v>34</v>
      </c>
      <c r="C34" s="20" t="s">
        <v>35</v>
      </c>
      <c r="D34" s="14" t="s">
        <v>11</v>
      </c>
      <c r="E34" s="21">
        <v>1</v>
      </c>
      <c r="F34" s="32">
        <v>119.87</v>
      </c>
      <c r="G34" s="33">
        <f t="shared" si="2"/>
        <v>148.13999999999999</v>
      </c>
      <c r="H34" s="176">
        <f t="shared" si="3"/>
        <v>148.13999999999999</v>
      </c>
      <c r="I34" s="1">
        <v>81.459999999999994</v>
      </c>
      <c r="J34" s="18"/>
    </row>
    <row r="35" spans="1:11" s="10" customFormat="1" ht="15" thickBot="1">
      <c r="A35" s="143" t="s">
        <v>73</v>
      </c>
      <c r="B35" s="144"/>
      <c r="C35" s="144"/>
      <c r="D35" s="144"/>
      <c r="E35" s="144"/>
      <c r="F35" s="144"/>
      <c r="G35" s="144"/>
      <c r="H35" s="177">
        <f>ROUND(SUM(H20:H34),2)</f>
        <v>65167.19</v>
      </c>
      <c r="I35" s="9"/>
      <c r="J35" s="15"/>
    </row>
    <row r="36" spans="1:11" ht="18" customHeight="1" thickBot="1">
      <c r="A36" s="138" t="s">
        <v>78</v>
      </c>
      <c r="B36" s="139"/>
      <c r="C36" s="139"/>
      <c r="D36" s="139"/>
      <c r="E36" s="139"/>
      <c r="F36" s="139"/>
      <c r="G36" s="139"/>
      <c r="H36" s="178">
        <f>H18+H35</f>
        <v>70758.63</v>
      </c>
      <c r="I36" s="40">
        <f>I19</f>
        <v>0</v>
      </c>
      <c r="J36" s="1"/>
      <c r="K36" s="2" t="s">
        <v>36</v>
      </c>
    </row>
    <row r="37" spans="1:11" s="10" customFormat="1">
      <c r="A37" s="23"/>
      <c r="B37" s="24"/>
      <c r="C37" s="24"/>
      <c r="D37" s="24"/>
      <c r="E37" s="24"/>
      <c r="F37" s="24"/>
      <c r="G37" s="24"/>
      <c r="H37" s="30"/>
      <c r="I37" s="9"/>
      <c r="J37" s="15"/>
    </row>
    <row r="38" spans="1:11" s="10" customFormat="1">
      <c r="A38" s="23"/>
      <c r="B38" s="122" t="s">
        <v>104</v>
      </c>
      <c r="C38" s="122"/>
      <c r="D38" s="24"/>
      <c r="E38" s="24"/>
      <c r="F38" s="24"/>
      <c r="G38" s="24"/>
      <c r="H38" s="30"/>
      <c r="I38" s="9"/>
      <c r="J38" s="15"/>
    </row>
    <row r="39" spans="1:11" s="10" customFormat="1">
      <c r="A39" s="23"/>
      <c r="B39" s="24"/>
      <c r="C39" s="24"/>
      <c r="D39" s="24"/>
      <c r="E39" s="24"/>
      <c r="F39" s="24"/>
      <c r="G39" s="24"/>
      <c r="H39" s="30"/>
      <c r="I39" s="9"/>
      <c r="J39" s="15"/>
    </row>
    <row r="40" spans="1:11" s="10" customFormat="1" ht="14.25" customHeight="1">
      <c r="A40" s="23"/>
      <c r="B40" s="24"/>
      <c r="C40" s="89" t="s">
        <v>94</v>
      </c>
      <c r="D40" s="123" t="s">
        <v>91</v>
      </c>
      <c r="E40" s="123"/>
      <c r="F40" s="123"/>
      <c r="G40" s="123"/>
      <c r="H40" s="30"/>
      <c r="I40" s="9"/>
      <c r="J40" s="15"/>
    </row>
    <row r="41" spans="1:11" s="10" customFormat="1" ht="14.25" customHeight="1">
      <c r="A41" s="23"/>
      <c r="B41" s="24"/>
      <c r="C41" s="89" t="s">
        <v>95</v>
      </c>
      <c r="D41" s="123" t="s">
        <v>92</v>
      </c>
      <c r="E41" s="123"/>
      <c r="F41" s="123"/>
      <c r="G41" s="123"/>
      <c r="H41" s="30"/>
      <c r="I41" s="9"/>
      <c r="J41" s="15"/>
    </row>
    <row r="42" spans="1:11" s="10" customFormat="1" ht="14.25" customHeight="1">
      <c r="A42" s="23"/>
      <c r="B42" s="24"/>
      <c r="C42" s="89" t="s">
        <v>96</v>
      </c>
      <c r="D42" s="123" t="s">
        <v>93</v>
      </c>
      <c r="E42" s="123"/>
      <c r="F42" s="123"/>
      <c r="G42" s="123"/>
      <c r="H42" s="30"/>
      <c r="I42" s="9"/>
      <c r="J42" s="15"/>
    </row>
    <row r="43" spans="1:11" ht="15" thickBot="1">
      <c r="A43" s="25"/>
      <c r="B43" s="26"/>
      <c r="C43" s="26"/>
      <c r="D43" s="27"/>
      <c r="E43" s="27"/>
      <c r="F43" s="26"/>
      <c r="G43" s="26"/>
      <c r="H43" s="28"/>
      <c r="J43" s="2" t="s">
        <v>36</v>
      </c>
    </row>
    <row r="44" spans="1:11">
      <c r="J44" s="2" t="s">
        <v>36</v>
      </c>
    </row>
    <row r="45" spans="1:11">
      <c r="J45" s="2" t="s">
        <v>36</v>
      </c>
    </row>
    <row r="46" spans="1:11">
      <c r="H46" s="37"/>
      <c r="J46" s="37"/>
    </row>
    <row r="47" spans="1:11">
      <c r="F47" s="38"/>
    </row>
    <row r="51" spans="8:8">
      <c r="H51" s="37"/>
    </row>
  </sheetData>
  <mergeCells count="23">
    <mergeCell ref="B38:C38"/>
    <mergeCell ref="D40:G40"/>
    <mergeCell ref="D41:G41"/>
    <mergeCell ref="D42:G42"/>
    <mergeCell ref="A1:H1"/>
    <mergeCell ref="A3:H3"/>
    <mergeCell ref="A5:H5"/>
    <mergeCell ref="A6:H6"/>
    <mergeCell ref="A7:F7"/>
    <mergeCell ref="G7:H7"/>
    <mergeCell ref="A36:G36"/>
    <mergeCell ref="A2:H2"/>
    <mergeCell ref="A35:G35"/>
    <mergeCell ref="A12:H12"/>
    <mergeCell ref="D14:H14"/>
    <mergeCell ref="A18:G18"/>
    <mergeCell ref="D19:H19"/>
    <mergeCell ref="A11:F11"/>
    <mergeCell ref="A8:F8"/>
    <mergeCell ref="G8:H8"/>
    <mergeCell ref="A9:D9"/>
    <mergeCell ref="G9:H9"/>
    <mergeCell ref="A10:D10"/>
  </mergeCells>
  <printOptions horizontalCentered="1" verticalCentered="1"/>
  <pageMargins left="0.51181102362204722" right="0.51181102362204722" top="0.35433070866141736" bottom="0.31496062992125984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opLeftCell="A13" workbookViewId="0">
      <selection activeCell="K12" sqref="K12"/>
    </sheetView>
  </sheetViews>
  <sheetFormatPr defaultRowHeight="14.25"/>
  <cols>
    <col min="1" max="1" width="6.28515625" style="55" bestFit="1" customWidth="1"/>
    <col min="2" max="2" width="46" style="55" customWidth="1"/>
    <col min="3" max="7" width="15.7109375" style="55" customWidth="1"/>
    <col min="8" max="16384" width="9.140625" style="55"/>
  </cols>
  <sheetData>
    <row r="1" spans="1:8" s="46" customFormat="1" ht="40.5" customHeight="1">
      <c r="A1" s="150" t="s">
        <v>81</v>
      </c>
      <c r="B1" s="151"/>
      <c r="C1" s="151"/>
      <c r="D1" s="151"/>
      <c r="E1" s="151"/>
      <c r="F1" s="151"/>
      <c r="G1" s="152"/>
      <c r="H1" s="45"/>
    </row>
    <row r="2" spans="1:8" s="46" customFormat="1" ht="22.5" customHeight="1">
      <c r="A2" s="153" t="s">
        <v>80</v>
      </c>
      <c r="B2" s="154"/>
      <c r="C2" s="154"/>
      <c r="D2" s="154"/>
      <c r="E2" s="154"/>
      <c r="F2" s="154"/>
      <c r="G2" s="155"/>
      <c r="H2" s="45"/>
    </row>
    <row r="3" spans="1:8" s="46" customFormat="1" ht="23.25" customHeight="1" thickBot="1">
      <c r="A3" s="156" t="s">
        <v>66</v>
      </c>
      <c r="B3" s="157"/>
      <c r="C3" s="157"/>
      <c r="D3" s="157"/>
      <c r="E3" s="157"/>
      <c r="F3" s="157"/>
      <c r="G3" s="158"/>
      <c r="H3" s="45"/>
    </row>
    <row r="4" spans="1:8" s="46" customFormat="1" ht="12.75" customHeight="1" thickBot="1">
      <c r="A4" s="47"/>
      <c r="B4" s="48"/>
      <c r="C4" s="48"/>
      <c r="D4" s="48"/>
      <c r="E4" s="48"/>
      <c r="F4" s="48"/>
      <c r="G4" s="49"/>
      <c r="H4" s="45"/>
    </row>
    <row r="5" spans="1:8" s="51" customFormat="1" ht="21" customHeight="1" thickBot="1">
      <c r="A5" s="159" t="s">
        <v>97</v>
      </c>
      <c r="B5" s="160"/>
      <c r="C5" s="160"/>
      <c r="D5" s="160"/>
      <c r="E5" s="160"/>
      <c r="F5" s="160"/>
      <c r="G5" s="161"/>
      <c r="H5" s="50"/>
    </row>
    <row r="6" spans="1:8" ht="20.25" customHeight="1">
      <c r="A6" s="164" t="s">
        <v>71</v>
      </c>
      <c r="B6" s="165"/>
      <c r="C6" s="165"/>
      <c r="D6" s="165"/>
      <c r="E6" s="165"/>
      <c r="F6" s="165"/>
      <c r="G6" s="166"/>
    </row>
    <row r="7" spans="1:8" ht="20.25" customHeight="1">
      <c r="A7" s="167" t="s">
        <v>74</v>
      </c>
      <c r="B7" s="168"/>
      <c r="C7" s="168"/>
      <c r="D7" s="168"/>
      <c r="E7" s="168"/>
      <c r="F7" s="168"/>
      <c r="G7" s="169"/>
    </row>
    <row r="8" spans="1:8" ht="21" customHeight="1">
      <c r="A8" s="167" t="s">
        <v>79</v>
      </c>
      <c r="B8" s="168"/>
      <c r="C8" s="168"/>
      <c r="D8" s="168"/>
      <c r="E8" s="168"/>
      <c r="F8" s="168"/>
      <c r="G8" s="169"/>
    </row>
    <row r="9" spans="1:8" ht="11.25" customHeight="1">
      <c r="A9" s="71"/>
      <c r="B9" s="72"/>
      <c r="C9" s="72"/>
      <c r="D9" s="72"/>
      <c r="E9" s="72"/>
      <c r="F9" s="72"/>
      <c r="G9" s="74"/>
    </row>
    <row r="10" spans="1:8" ht="25.5">
      <c r="A10" s="52" t="s">
        <v>2</v>
      </c>
      <c r="B10" s="73" t="s">
        <v>82</v>
      </c>
      <c r="C10" s="88" t="s">
        <v>83</v>
      </c>
      <c r="D10" s="53" t="s">
        <v>84</v>
      </c>
      <c r="E10" s="54" t="s">
        <v>85</v>
      </c>
      <c r="F10" s="54" t="s">
        <v>86</v>
      </c>
      <c r="G10" s="75" t="s">
        <v>87</v>
      </c>
    </row>
    <row r="11" spans="1:8" ht="15.75">
      <c r="A11" s="162">
        <v>1</v>
      </c>
      <c r="B11" s="163" t="str">
        <f>'PERFURA POÇOS'!C14</f>
        <v>SERVIÇOS PRELIMINARES</v>
      </c>
      <c r="C11" s="56" t="s">
        <v>88</v>
      </c>
      <c r="D11" s="57">
        <f>D12/D17</f>
        <v>7.9021315138520898E-2</v>
      </c>
      <c r="E11" s="58">
        <v>1</v>
      </c>
      <c r="F11" s="58"/>
      <c r="G11" s="76"/>
    </row>
    <row r="12" spans="1:8" ht="15.75">
      <c r="A12" s="162"/>
      <c r="B12" s="163"/>
      <c r="C12" s="56" t="s">
        <v>89</v>
      </c>
      <c r="D12" s="59">
        <f>'PERFURA POÇOS'!H18</f>
        <v>5591.44</v>
      </c>
      <c r="E12" s="59">
        <f>ROUND(E11*D12,2)</f>
        <v>5591.44</v>
      </c>
      <c r="F12" s="59"/>
      <c r="G12" s="77"/>
    </row>
    <row r="13" spans="1:8" ht="15.75">
      <c r="A13" s="173">
        <v>2</v>
      </c>
      <c r="B13" s="174" t="str">
        <f>'PERFURA POÇOS'!C19</f>
        <v>PERFURAÇÃO DE POÇO TUBULAR PROFUNDO, PROFUNDIDADE APROX. DE 200M</v>
      </c>
      <c r="C13" s="60" t="s">
        <v>88</v>
      </c>
      <c r="D13" s="61">
        <f>D14/D17</f>
        <v>0.92097868486147905</v>
      </c>
      <c r="E13" s="62">
        <v>0.3</v>
      </c>
      <c r="F13" s="62">
        <v>0.7</v>
      </c>
      <c r="G13" s="78"/>
    </row>
    <row r="14" spans="1:8" ht="15.75">
      <c r="A14" s="173"/>
      <c r="B14" s="175"/>
      <c r="C14" s="60" t="s">
        <v>89</v>
      </c>
      <c r="D14" s="63">
        <f>'PERFURA POÇOS'!H35</f>
        <v>65167.19</v>
      </c>
      <c r="E14" s="63">
        <f>E13*D14</f>
        <v>19550.156999999999</v>
      </c>
      <c r="F14" s="63">
        <f>ROUND(F13*D14,2)</f>
        <v>45617.03</v>
      </c>
      <c r="G14" s="79"/>
    </row>
    <row r="15" spans="1:8" ht="15.75">
      <c r="A15" s="64"/>
      <c r="B15" s="65"/>
      <c r="C15" s="66"/>
      <c r="D15" s="67"/>
      <c r="E15" s="66"/>
      <c r="F15" s="80"/>
      <c r="G15" s="81"/>
    </row>
    <row r="16" spans="1:8" ht="15.75">
      <c r="A16" s="171" t="s">
        <v>90</v>
      </c>
      <c r="B16" s="172"/>
      <c r="C16" s="68" t="s">
        <v>88</v>
      </c>
      <c r="D16" s="69">
        <f>D11+D13</f>
        <v>1</v>
      </c>
      <c r="E16" s="62">
        <f>E17/D17</f>
        <v>0.35531492059696457</v>
      </c>
      <c r="F16" s="62">
        <f>F17/D17</f>
        <v>0.64468503700538005</v>
      </c>
      <c r="G16" s="78"/>
    </row>
    <row r="17" spans="1:7" ht="15.75">
      <c r="A17" s="171"/>
      <c r="B17" s="172"/>
      <c r="C17" s="68" t="s">
        <v>89</v>
      </c>
      <c r="D17" s="70">
        <f>'PERFURA POÇOS'!H36</f>
        <v>70758.63</v>
      </c>
      <c r="E17" s="63">
        <f>E12+E14</f>
        <v>25141.596999999998</v>
      </c>
      <c r="F17" s="63">
        <f>F14</f>
        <v>45617.03</v>
      </c>
      <c r="G17" s="79"/>
    </row>
    <row r="18" spans="1:7">
      <c r="A18" s="90"/>
      <c r="B18" s="91"/>
      <c r="C18" s="92"/>
      <c r="D18" s="93"/>
      <c r="E18" s="94"/>
      <c r="F18" s="94"/>
      <c r="G18" s="95"/>
    </row>
    <row r="19" spans="1:7" ht="15.75">
      <c r="A19" s="90"/>
      <c r="B19" s="96" t="s">
        <v>104</v>
      </c>
      <c r="C19" s="92"/>
      <c r="D19" s="93"/>
      <c r="E19" s="94"/>
      <c r="F19" s="94"/>
      <c r="G19" s="95"/>
    </row>
    <row r="20" spans="1:7">
      <c r="A20" s="90"/>
      <c r="B20" s="91"/>
      <c r="C20" s="92"/>
      <c r="D20" s="93"/>
      <c r="E20" s="94"/>
      <c r="F20" s="94"/>
      <c r="G20" s="95"/>
    </row>
    <row r="21" spans="1:7">
      <c r="A21" s="90"/>
      <c r="B21" s="91"/>
      <c r="C21" s="92"/>
      <c r="D21" s="93"/>
      <c r="E21" s="94"/>
      <c r="F21" s="94"/>
      <c r="G21" s="95"/>
    </row>
    <row r="22" spans="1:7">
      <c r="A22" s="90"/>
      <c r="B22" s="89" t="s">
        <v>94</v>
      </c>
      <c r="C22" s="92"/>
      <c r="D22" s="123" t="s">
        <v>91</v>
      </c>
      <c r="E22" s="123"/>
      <c r="F22" s="123"/>
      <c r="G22" s="170"/>
    </row>
    <row r="23" spans="1:7">
      <c r="A23" s="90"/>
      <c r="B23" s="89" t="s">
        <v>95</v>
      </c>
      <c r="C23" s="92"/>
      <c r="D23" s="123" t="s">
        <v>92</v>
      </c>
      <c r="E23" s="123"/>
      <c r="F23" s="123"/>
      <c r="G23" s="170"/>
    </row>
    <row r="24" spans="1:7">
      <c r="A24" s="90"/>
      <c r="B24" s="89" t="s">
        <v>96</v>
      </c>
      <c r="C24" s="92"/>
      <c r="D24" s="123" t="s">
        <v>93</v>
      </c>
      <c r="E24" s="123"/>
      <c r="F24" s="123"/>
      <c r="G24" s="170"/>
    </row>
    <row r="25" spans="1:7" ht="15" thickBot="1">
      <c r="A25" s="82"/>
      <c r="B25" s="83"/>
      <c r="C25" s="84"/>
      <c r="D25" s="85"/>
      <c r="E25" s="86"/>
      <c r="F25" s="86"/>
      <c r="G25" s="87"/>
    </row>
    <row r="26" spans="1:7" ht="15.75">
      <c r="F26" s="66"/>
    </row>
  </sheetData>
  <mergeCells count="15">
    <mergeCell ref="D22:G22"/>
    <mergeCell ref="D23:G23"/>
    <mergeCell ref="D24:G24"/>
    <mergeCell ref="A16:B17"/>
    <mergeCell ref="A13:A14"/>
    <mergeCell ref="B13:B14"/>
    <mergeCell ref="A1:G1"/>
    <mergeCell ref="A2:G2"/>
    <mergeCell ref="A3:G3"/>
    <mergeCell ref="A5:G5"/>
    <mergeCell ref="A11:A12"/>
    <mergeCell ref="B11:B12"/>
    <mergeCell ref="A6:G6"/>
    <mergeCell ref="A7:G7"/>
    <mergeCell ref="A8:G8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abSelected="1" topLeftCell="A26" workbookViewId="0">
      <selection activeCell="G39" sqref="G39"/>
    </sheetView>
  </sheetViews>
  <sheetFormatPr defaultColWidth="8.5703125" defaultRowHeight="14.25"/>
  <cols>
    <col min="1" max="1" width="9.5703125" style="2" bestFit="1" customWidth="1"/>
    <col min="2" max="2" width="24.5703125" style="2" customWidth="1"/>
    <col min="3" max="3" width="83.140625" style="2" customWidth="1"/>
    <col min="4" max="4" width="8.5703125" style="22" customWidth="1"/>
    <col min="5" max="5" width="11.140625" style="22" bestFit="1" customWidth="1"/>
    <col min="6" max="6" width="14.85546875" style="2" customWidth="1"/>
    <col min="7" max="7" width="14.28515625" style="2" customWidth="1"/>
    <col min="8" max="8" width="17" style="2" customWidth="1"/>
    <col min="9" max="9" width="15.28515625" style="1" hidden="1" customWidth="1"/>
    <col min="10" max="10" width="15.28515625" style="2" customWidth="1"/>
    <col min="11" max="11" width="13.7109375" style="2" bestFit="1" customWidth="1"/>
    <col min="12" max="12" width="4.7109375" style="2" customWidth="1"/>
    <col min="13" max="13" width="4" style="2" customWidth="1"/>
    <col min="14" max="14" width="9.140625" style="2" bestFit="1" customWidth="1"/>
    <col min="15" max="16384" width="8.5703125" style="2"/>
  </cols>
  <sheetData>
    <row r="1" spans="1:10" ht="40.5" customHeight="1">
      <c r="A1" s="124" t="s">
        <v>81</v>
      </c>
      <c r="B1" s="125"/>
      <c r="C1" s="125"/>
      <c r="D1" s="125"/>
      <c r="E1" s="125"/>
      <c r="F1" s="125"/>
      <c r="G1" s="125"/>
      <c r="H1" s="126"/>
    </row>
    <row r="2" spans="1:10" ht="22.5">
      <c r="A2" s="140" t="s">
        <v>80</v>
      </c>
      <c r="B2" s="141"/>
      <c r="C2" s="141"/>
      <c r="D2" s="141"/>
      <c r="E2" s="141"/>
      <c r="F2" s="141"/>
      <c r="G2" s="141"/>
      <c r="H2" s="142"/>
    </row>
    <row r="3" spans="1:10" ht="23.25" thickBot="1">
      <c r="A3" s="127" t="s">
        <v>66</v>
      </c>
      <c r="B3" s="128"/>
      <c r="C3" s="128"/>
      <c r="D3" s="128"/>
      <c r="E3" s="128"/>
      <c r="F3" s="128"/>
      <c r="G3" s="128"/>
      <c r="H3" s="129"/>
    </row>
    <row r="4" spans="1:10" ht="12.75" customHeight="1" thickBot="1">
      <c r="A4" s="107"/>
      <c r="B4" s="108"/>
      <c r="C4" s="108"/>
      <c r="D4" s="108"/>
      <c r="E4" s="108"/>
      <c r="F4" s="108"/>
      <c r="G4" s="108"/>
      <c r="H4" s="109"/>
    </row>
    <row r="5" spans="1:10" s="4" customFormat="1" ht="21" thickBot="1">
      <c r="A5" s="130" t="s">
        <v>107</v>
      </c>
      <c r="B5" s="131"/>
      <c r="C5" s="131"/>
      <c r="D5" s="131"/>
      <c r="E5" s="131"/>
      <c r="F5" s="131"/>
      <c r="G5" s="131"/>
      <c r="H5" s="132"/>
      <c r="I5" s="3"/>
    </row>
    <row r="6" spans="1:10" ht="15" thickBot="1">
      <c r="A6" s="133"/>
      <c r="B6" s="134"/>
      <c r="C6" s="134"/>
      <c r="D6" s="134"/>
      <c r="E6" s="134"/>
      <c r="F6" s="134"/>
      <c r="G6" s="134"/>
      <c r="H6" s="135"/>
    </row>
    <row r="7" spans="1:10">
      <c r="A7" s="136" t="s">
        <v>65</v>
      </c>
      <c r="B7" s="137"/>
      <c r="C7" s="137"/>
      <c r="D7" s="137"/>
      <c r="E7" s="137"/>
      <c r="F7" s="137"/>
      <c r="G7" s="117" t="s">
        <v>1</v>
      </c>
      <c r="H7" s="118"/>
    </row>
    <row r="8" spans="1:10">
      <c r="A8" s="114" t="s">
        <v>71</v>
      </c>
      <c r="B8" s="115"/>
      <c r="C8" s="115"/>
      <c r="D8" s="115"/>
      <c r="E8" s="115"/>
      <c r="F8" s="116"/>
      <c r="G8" s="117" t="s">
        <v>105</v>
      </c>
      <c r="H8" s="118"/>
    </row>
    <row r="9" spans="1:10">
      <c r="A9" s="119" t="s">
        <v>74</v>
      </c>
      <c r="B9" s="120"/>
      <c r="C9" s="120"/>
      <c r="D9" s="120"/>
      <c r="E9" s="98"/>
      <c r="F9" s="5"/>
      <c r="G9" s="115"/>
      <c r="H9" s="121"/>
    </row>
    <row r="10" spans="1:10">
      <c r="A10" s="119" t="s">
        <v>103</v>
      </c>
      <c r="B10" s="120"/>
      <c r="C10" s="120"/>
      <c r="D10" s="120"/>
      <c r="E10" s="99"/>
      <c r="F10" s="6"/>
      <c r="G10" s="97" t="s">
        <v>98</v>
      </c>
      <c r="H10" s="100">
        <v>0.16320000000000001</v>
      </c>
    </row>
    <row r="11" spans="1:10" ht="15" thickBot="1">
      <c r="A11" s="112" t="s">
        <v>79</v>
      </c>
      <c r="B11" s="113"/>
      <c r="C11" s="113"/>
      <c r="D11" s="113"/>
      <c r="E11" s="113"/>
      <c r="F11" s="113"/>
      <c r="G11" s="7" t="s">
        <v>99</v>
      </c>
      <c r="H11" s="8">
        <v>0.23580000000000001</v>
      </c>
    </row>
    <row r="12" spans="1:10" ht="15" thickBot="1">
      <c r="A12" s="145"/>
      <c r="B12" s="146"/>
      <c r="C12" s="146"/>
      <c r="D12" s="146"/>
      <c r="E12" s="146"/>
      <c r="F12" s="146"/>
      <c r="G12" s="146"/>
      <c r="H12" s="147"/>
    </row>
    <row r="13" spans="1:10" s="10" customFormat="1" ht="43.5" thickBot="1">
      <c r="A13" s="41" t="s">
        <v>2</v>
      </c>
      <c r="B13" s="42" t="s">
        <v>3</v>
      </c>
      <c r="C13" s="42" t="s">
        <v>4</v>
      </c>
      <c r="D13" s="43" t="s">
        <v>5</v>
      </c>
      <c r="E13" s="43" t="s">
        <v>6</v>
      </c>
      <c r="F13" s="42" t="s">
        <v>7</v>
      </c>
      <c r="G13" s="42" t="s">
        <v>8</v>
      </c>
      <c r="H13" s="44" t="s">
        <v>9</v>
      </c>
      <c r="I13" s="9"/>
    </row>
    <row r="14" spans="1:10" s="10" customFormat="1">
      <c r="A14" s="101">
        <v>1</v>
      </c>
      <c r="B14" s="103"/>
      <c r="C14" s="104" t="s">
        <v>10</v>
      </c>
      <c r="D14" s="148"/>
      <c r="E14" s="148"/>
      <c r="F14" s="148"/>
      <c r="G14" s="148"/>
      <c r="H14" s="149"/>
      <c r="I14" s="9"/>
      <c r="J14" s="11"/>
    </row>
    <row r="15" spans="1:10" ht="28.5">
      <c r="A15" s="29" t="s">
        <v>45</v>
      </c>
      <c r="B15" s="16" t="s">
        <v>41</v>
      </c>
      <c r="C15" s="13" t="s">
        <v>64</v>
      </c>
      <c r="D15" s="12" t="s">
        <v>11</v>
      </c>
      <c r="E15" s="31">
        <f>6*'PERFURA POÇOS'!E15</f>
        <v>6</v>
      </c>
      <c r="F15" s="32">
        <v>184.39</v>
      </c>
      <c r="G15" s="33">
        <f>ROUND((F15+(F15*$H$11)),2)</f>
        <v>227.87</v>
      </c>
      <c r="H15" s="176">
        <f>ROUND(E15*G15,2)</f>
        <v>1367.22</v>
      </c>
      <c r="J15" s="18"/>
    </row>
    <row r="16" spans="1:10" ht="28.5">
      <c r="A16" s="29" t="s">
        <v>62</v>
      </c>
      <c r="B16" s="16" t="s">
        <v>12</v>
      </c>
      <c r="C16" s="13" t="s">
        <v>102</v>
      </c>
      <c r="D16" s="12" t="s">
        <v>11</v>
      </c>
      <c r="E16" s="31">
        <f>6*'PERFURA POÇOS'!E16</f>
        <v>6</v>
      </c>
      <c r="F16" s="32">
        <v>710.12</v>
      </c>
      <c r="G16" s="33">
        <f t="shared" ref="G16:G17" si="0">ROUND((F16+(F16*$H$11)),2)</f>
        <v>877.57</v>
      </c>
      <c r="H16" s="176">
        <f t="shared" ref="H16:H17" si="1">ROUND(E16*G16,2)</f>
        <v>5265.42</v>
      </c>
      <c r="I16" s="1">
        <v>336.56</v>
      </c>
      <c r="J16" s="18"/>
    </row>
    <row r="17" spans="1:14" ht="29.25" thickBot="1">
      <c r="A17" s="29" t="s">
        <v>63</v>
      </c>
      <c r="B17" s="16" t="s">
        <v>75</v>
      </c>
      <c r="C17" s="13" t="s">
        <v>76</v>
      </c>
      <c r="D17" s="12" t="s">
        <v>77</v>
      </c>
      <c r="E17" s="31">
        <f>6*'PERFURA POÇOS'!E17</f>
        <v>1200</v>
      </c>
      <c r="F17" s="32">
        <v>18.149999999999999</v>
      </c>
      <c r="G17" s="33">
        <f t="shared" si="0"/>
        <v>22.43</v>
      </c>
      <c r="H17" s="176">
        <f t="shared" si="1"/>
        <v>26916</v>
      </c>
      <c r="I17" s="1">
        <v>7.69</v>
      </c>
      <c r="J17" s="18"/>
    </row>
    <row r="18" spans="1:14" s="10" customFormat="1" ht="15" thickBot="1">
      <c r="A18" s="143" t="s">
        <v>72</v>
      </c>
      <c r="B18" s="144"/>
      <c r="C18" s="144"/>
      <c r="D18" s="144"/>
      <c r="E18" s="144"/>
      <c r="F18" s="144"/>
      <c r="G18" s="144"/>
      <c r="H18" s="105">
        <f>ROUND(SUM(H15:H17),2)</f>
        <v>33548.639999999999</v>
      </c>
      <c r="I18" s="9"/>
    </row>
    <row r="19" spans="1:14" s="10" customFormat="1">
      <c r="A19" s="102">
        <v>2</v>
      </c>
      <c r="B19" s="103"/>
      <c r="C19" s="104" t="s">
        <v>101</v>
      </c>
      <c r="D19" s="110"/>
      <c r="E19" s="110"/>
      <c r="F19" s="110"/>
      <c r="G19" s="110"/>
      <c r="H19" s="111"/>
      <c r="I19" s="9"/>
      <c r="J19" s="15"/>
      <c r="K19" s="15"/>
    </row>
    <row r="20" spans="1:14">
      <c r="A20" s="29" t="s">
        <v>46</v>
      </c>
      <c r="B20" s="12" t="s">
        <v>16</v>
      </c>
      <c r="C20" s="13" t="s">
        <v>17</v>
      </c>
      <c r="D20" s="12" t="s">
        <v>15</v>
      </c>
      <c r="E20" s="31">
        <f>6*'PERFURA POÇOS'!E20</f>
        <v>120</v>
      </c>
      <c r="F20" s="32">
        <v>217.13</v>
      </c>
      <c r="G20" s="33">
        <f>ROUND(F20+(F20*$H$11),2)</f>
        <v>268.33</v>
      </c>
      <c r="H20" s="176">
        <f>ROUND(E20*G20,2)</f>
        <v>32199.599999999999</v>
      </c>
      <c r="I20" s="1">
        <v>85.14</v>
      </c>
      <c r="N20" s="19"/>
    </row>
    <row r="21" spans="1:14" ht="24" customHeight="1">
      <c r="A21" s="29" t="s">
        <v>47</v>
      </c>
      <c r="B21" s="12" t="s">
        <v>13</v>
      </c>
      <c r="C21" s="13" t="s">
        <v>14</v>
      </c>
      <c r="D21" s="12" t="s">
        <v>15</v>
      </c>
      <c r="E21" s="31">
        <f>6*'PERFURA POÇOS'!E21</f>
        <v>12</v>
      </c>
      <c r="F21" s="32">
        <v>184.24</v>
      </c>
      <c r="G21" s="33">
        <f t="shared" ref="G21:G34" si="2">ROUND(F21+(F21*$H$11),2)</f>
        <v>227.68</v>
      </c>
      <c r="H21" s="176">
        <f t="shared" ref="H21:H34" si="3">ROUND(E21*G21,2)</f>
        <v>2732.16</v>
      </c>
      <c r="I21" s="1">
        <v>69.62</v>
      </c>
      <c r="J21" s="18"/>
      <c r="N21" s="19"/>
    </row>
    <row r="22" spans="1:14">
      <c r="A22" s="29" t="s">
        <v>48</v>
      </c>
      <c r="B22" s="12" t="s">
        <v>18</v>
      </c>
      <c r="C22" s="13" t="s">
        <v>19</v>
      </c>
      <c r="D22" s="12" t="s">
        <v>15</v>
      </c>
      <c r="E22" s="31">
        <f>6*'PERFURA POÇOS'!E22</f>
        <v>1068</v>
      </c>
      <c r="F22" s="32">
        <v>174.11</v>
      </c>
      <c r="G22" s="33">
        <f t="shared" si="2"/>
        <v>215.17</v>
      </c>
      <c r="H22" s="176">
        <f t="shared" si="3"/>
        <v>229801.56</v>
      </c>
      <c r="I22" s="1">
        <v>80.849999999999994</v>
      </c>
      <c r="N22" s="19"/>
    </row>
    <row r="23" spans="1:14" ht="28.5">
      <c r="A23" s="29" t="s">
        <v>49</v>
      </c>
      <c r="B23" s="12" t="s">
        <v>21</v>
      </c>
      <c r="C23" s="13" t="s">
        <v>22</v>
      </c>
      <c r="D23" s="12" t="s">
        <v>15</v>
      </c>
      <c r="E23" s="31">
        <f>6*'PERFURA POÇOS'!E23</f>
        <v>9</v>
      </c>
      <c r="F23" s="32">
        <v>22.12</v>
      </c>
      <c r="G23" s="33">
        <f t="shared" si="2"/>
        <v>27.34</v>
      </c>
      <c r="H23" s="176">
        <f t="shared" si="3"/>
        <v>246.06</v>
      </c>
      <c r="I23" s="1">
        <v>13.87</v>
      </c>
      <c r="J23" s="18"/>
    </row>
    <row r="24" spans="1:14" ht="28.5">
      <c r="A24" s="29" t="s">
        <v>50</v>
      </c>
      <c r="B24" s="12" t="s">
        <v>23</v>
      </c>
      <c r="C24" s="13" t="s">
        <v>24</v>
      </c>
      <c r="D24" s="12" t="s">
        <v>11</v>
      </c>
      <c r="E24" s="31">
        <f>6*'PERFURA POÇOS'!E24</f>
        <v>6</v>
      </c>
      <c r="F24" s="32">
        <v>635.95000000000005</v>
      </c>
      <c r="G24" s="33">
        <f t="shared" si="2"/>
        <v>785.91</v>
      </c>
      <c r="H24" s="176">
        <f t="shared" si="3"/>
        <v>4715.46</v>
      </c>
      <c r="I24" s="1">
        <v>474</v>
      </c>
      <c r="J24" s="18"/>
    </row>
    <row r="25" spans="1:14">
      <c r="A25" s="29" t="s">
        <v>51</v>
      </c>
      <c r="B25" s="12" t="s">
        <v>30</v>
      </c>
      <c r="C25" s="13" t="s">
        <v>31</v>
      </c>
      <c r="D25" s="12" t="s">
        <v>11</v>
      </c>
      <c r="E25" s="31">
        <f>6*'PERFURA POÇOS'!E25</f>
        <v>6</v>
      </c>
      <c r="F25" s="32">
        <v>39.46</v>
      </c>
      <c r="G25" s="33">
        <f t="shared" si="2"/>
        <v>48.76</v>
      </c>
      <c r="H25" s="176">
        <f t="shared" si="3"/>
        <v>292.56</v>
      </c>
      <c r="I25" s="1">
        <v>22.56</v>
      </c>
      <c r="J25" s="18"/>
    </row>
    <row r="26" spans="1:14">
      <c r="A26" s="29" t="s">
        <v>52</v>
      </c>
      <c r="B26" s="12" t="s">
        <v>20</v>
      </c>
      <c r="C26" s="13" t="s">
        <v>69</v>
      </c>
      <c r="D26" s="12" t="s">
        <v>70</v>
      </c>
      <c r="E26" s="31">
        <f>6*'PERFURA POÇOS'!E26</f>
        <v>9</v>
      </c>
      <c r="F26" s="32">
        <v>142.32</v>
      </c>
      <c r="G26" s="33">
        <f t="shared" si="2"/>
        <v>175.88</v>
      </c>
      <c r="H26" s="176">
        <f t="shared" si="3"/>
        <v>1582.92</v>
      </c>
      <c r="J26" s="18"/>
    </row>
    <row r="27" spans="1:14">
      <c r="A27" s="29" t="s">
        <v>53</v>
      </c>
      <c r="B27" s="16" t="s">
        <v>39</v>
      </c>
      <c r="C27" s="13" t="s">
        <v>37</v>
      </c>
      <c r="D27" s="12" t="s">
        <v>38</v>
      </c>
      <c r="E27" s="31">
        <f>6*'PERFURA POÇOS'!E27</f>
        <v>180</v>
      </c>
      <c r="F27" s="32">
        <v>91.55</v>
      </c>
      <c r="G27" s="33">
        <f t="shared" si="2"/>
        <v>113.14</v>
      </c>
      <c r="H27" s="176">
        <f t="shared" si="3"/>
        <v>20365.2</v>
      </c>
      <c r="J27" s="18"/>
    </row>
    <row r="28" spans="1:14" ht="28.5">
      <c r="A28" s="29" t="s">
        <v>54</v>
      </c>
      <c r="B28" s="16" t="s">
        <v>40</v>
      </c>
      <c r="C28" s="13" t="s">
        <v>67</v>
      </c>
      <c r="D28" s="12" t="s">
        <v>11</v>
      </c>
      <c r="E28" s="31">
        <f>6*'PERFURA POÇOS'!E28</f>
        <v>6</v>
      </c>
      <c r="F28" s="32">
        <v>138.38</v>
      </c>
      <c r="G28" s="33">
        <f t="shared" si="2"/>
        <v>171.01</v>
      </c>
      <c r="H28" s="176">
        <f t="shared" si="3"/>
        <v>1026.06</v>
      </c>
      <c r="J28" s="18"/>
    </row>
    <row r="29" spans="1:14" ht="28.5">
      <c r="A29" s="29" t="s">
        <v>55</v>
      </c>
      <c r="B29" s="12" t="s">
        <v>27</v>
      </c>
      <c r="C29" s="13" t="s">
        <v>68</v>
      </c>
      <c r="D29" s="12" t="s">
        <v>15</v>
      </c>
      <c r="E29" s="31">
        <f>6*'PERFURA POÇOS'!E29</f>
        <v>180</v>
      </c>
      <c r="F29" s="32">
        <v>73.14</v>
      </c>
      <c r="G29" s="33">
        <f t="shared" si="2"/>
        <v>90.39</v>
      </c>
      <c r="H29" s="176">
        <f t="shared" si="3"/>
        <v>16270.2</v>
      </c>
      <c r="I29" s="1">
        <v>25.34</v>
      </c>
      <c r="J29" s="18"/>
    </row>
    <row r="30" spans="1:14" ht="28.5">
      <c r="A30" s="29" t="s">
        <v>56</v>
      </c>
      <c r="B30" s="12" t="s">
        <v>100</v>
      </c>
      <c r="C30" s="13" t="s">
        <v>61</v>
      </c>
      <c r="D30" s="12" t="s">
        <v>28</v>
      </c>
      <c r="E30" s="31">
        <f>6*'PERFURA POÇOS'!E30</f>
        <v>180</v>
      </c>
      <c r="F30" s="32">
        <v>365.52</v>
      </c>
      <c r="G30" s="33">
        <f>ROUND(F30+(F30*$H$10),2)</f>
        <v>425.17</v>
      </c>
      <c r="H30" s="176">
        <f t="shared" si="3"/>
        <v>76530.600000000006</v>
      </c>
      <c r="I30" s="1" t="s">
        <v>29</v>
      </c>
      <c r="J30" s="18"/>
    </row>
    <row r="31" spans="1:14" ht="42.75">
      <c r="A31" s="29" t="s">
        <v>57</v>
      </c>
      <c r="B31" s="12" t="s">
        <v>43</v>
      </c>
      <c r="C31" s="13" t="s">
        <v>42</v>
      </c>
      <c r="D31" s="12" t="s">
        <v>44</v>
      </c>
      <c r="E31" s="31">
        <f>6*'PERFURA POÇOS'!E31</f>
        <v>30</v>
      </c>
      <c r="F31" s="32">
        <v>28.96</v>
      </c>
      <c r="G31" s="33">
        <f t="shared" si="2"/>
        <v>35.79</v>
      </c>
      <c r="H31" s="176">
        <f t="shared" si="3"/>
        <v>1073.7</v>
      </c>
      <c r="J31" s="18"/>
    </row>
    <row r="32" spans="1:14">
      <c r="A32" s="29" t="s">
        <v>58</v>
      </c>
      <c r="B32" s="12" t="s">
        <v>25</v>
      </c>
      <c r="C32" s="13" t="s">
        <v>26</v>
      </c>
      <c r="D32" s="12" t="s">
        <v>11</v>
      </c>
      <c r="E32" s="31">
        <f>6*'PERFURA POÇOS'!E32</f>
        <v>6</v>
      </c>
      <c r="F32" s="32">
        <v>70.78</v>
      </c>
      <c r="G32" s="33">
        <f t="shared" si="2"/>
        <v>87.47</v>
      </c>
      <c r="H32" s="176">
        <f t="shared" si="3"/>
        <v>524.82000000000005</v>
      </c>
      <c r="I32" s="1">
        <v>39.950000000000003</v>
      </c>
      <c r="J32" s="18"/>
    </row>
    <row r="33" spans="1:11">
      <c r="A33" s="29" t="s">
        <v>59</v>
      </c>
      <c r="B33" s="12" t="s">
        <v>32</v>
      </c>
      <c r="C33" s="13" t="s">
        <v>33</v>
      </c>
      <c r="D33" s="12" t="s">
        <v>11</v>
      </c>
      <c r="E33" s="31">
        <f>6*'PERFURA POÇOS'!E33</f>
        <v>6</v>
      </c>
      <c r="F33" s="32">
        <v>371.34</v>
      </c>
      <c r="G33" s="33">
        <f t="shared" si="2"/>
        <v>458.9</v>
      </c>
      <c r="H33" s="176">
        <f t="shared" si="3"/>
        <v>2753.4</v>
      </c>
      <c r="I33" s="1">
        <v>272.14999999999998</v>
      </c>
      <c r="J33" s="18"/>
    </row>
    <row r="34" spans="1:11" ht="15" thickBot="1">
      <c r="A34" s="29" t="s">
        <v>60</v>
      </c>
      <c r="B34" s="14" t="s">
        <v>34</v>
      </c>
      <c r="C34" s="20" t="s">
        <v>35</v>
      </c>
      <c r="D34" s="14" t="s">
        <v>11</v>
      </c>
      <c r="E34" s="31">
        <f>6*'PERFURA POÇOS'!E34</f>
        <v>6</v>
      </c>
      <c r="F34" s="32">
        <v>119.87</v>
      </c>
      <c r="G34" s="33">
        <f t="shared" si="2"/>
        <v>148.13999999999999</v>
      </c>
      <c r="H34" s="176">
        <f t="shared" si="3"/>
        <v>888.84</v>
      </c>
      <c r="I34" s="1">
        <v>81.459999999999994</v>
      </c>
      <c r="J34" s="18"/>
    </row>
    <row r="35" spans="1:11" s="10" customFormat="1" ht="15" thickBot="1">
      <c r="A35" s="143" t="s">
        <v>73</v>
      </c>
      <c r="B35" s="144"/>
      <c r="C35" s="144"/>
      <c r="D35" s="144"/>
      <c r="E35" s="144"/>
      <c r="F35" s="144"/>
      <c r="G35" s="144"/>
      <c r="H35" s="177">
        <f>ROUND(SUM(H20:H34),2)</f>
        <v>391003.14</v>
      </c>
      <c r="I35" s="9"/>
      <c r="J35" s="15"/>
    </row>
    <row r="36" spans="1:11" ht="18" customHeight="1" thickBot="1">
      <c r="A36" s="138" t="s">
        <v>106</v>
      </c>
      <c r="B36" s="139"/>
      <c r="C36" s="139"/>
      <c r="D36" s="139"/>
      <c r="E36" s="139"/>
      <c r="F36" s="139"/>
      <c r="G36" s="139"/>
      <c r="H36" s="179">
        <f>H18+H35</f>
        <v>424551.78</v>
      </c>
      <c r="I36" s="40">
        <f>I19</f>
        <v>0</v>
      </c>
      <c r="J36" s="1"/>
      <c r="K36" s="2" t="s">
        <v>36</v>
      </c>
    </row>
    <row r="37" spans="1:11" s="10" customFormat="1">
      <c r="A37" s="23"/>
      <c r="B37" s="24"/>
      <c r="C37" s="24"/>
      <c r="D37" s="24"/>
      <c r="E37" s="24"/>
      <c r="F37" s="24"/>
      <c r="G37" s="24"/>
      <c r="H37" s="30"/>
      <c r="I37" s="9"/>
      <c r="J37" s="15"/>
    </row>
    <row r="38" spans="1:11" s="10" customFormat="1">
      <c r="A38" s="23"/>
      <c r="B38" s="122" t="s">
        <v>104</v>
      </c>
      <c r="C38" s="122"/>
      <c r="D38" s="24"/>
      <c r="E38" s="24"/>
      <c r="F38" s="24"/>
      <c r="G38" s="24"/>
      <c r="H38" s="30"/>
      <c r="I38" s="9"/>
      <c r="J38" s="15"/>
    </row>
    <row r="39" spans="1:11" s="10" customFormat="1">
      <c r="A39" s="23"/>
      <c r="B39" s="24"/>
      <c r="C39" s="24"/>
      <c r="D39" s="24"/>
      <c r="E39" s="24"/>
      <c r="F39" s="24"/>
      <c r="G39" s="24"/>
      <c r="H39" s="30"/>
      <c r="I39" s="9"/>
      <c r="J39" s="15"/>
    </row>
    <row r="40" spans="1:11" s="10" customFormat="1" ht="14.25" customHeight="1">
      <c r="A40" s="23"/>
      <c r="B40" s="24"/>
      <c r="C40" s="106" t="s">
        <v>94</v>
      </c>
      <c r="D40" s="123" t="s">
        <v>91</v>
      </c>
      <c r="E40" s="123"/>
      <c r="F40" s="123"/>
      <c r="G40" s="123"/>
      <c r="H40" s="30"/>
      <c r="I40" s="9"/>
      <c r="J40" s="15"/>
    </row>
    <row r="41" spans="1:11" s="10" customFormat="1" ht="14.25" customHeight="1">
      <c r="A41" s="23"/>
      <c r="B41" s="24"/>
      <c r="C41" s="106" t="s">
        <v>95</v>
      </c>
      <c r="D41" s="123" t="s">
        <v>92</v>
      </c>
      <c r="E41" s="123"/>
      <c r="F41" s="123"/>
      <c r="G41" s="123"/>
      <c r="H41" s="30"/>
      <c r="I41" s="9"/>
      <c r="J41" s="15"/>
    </row>
    <row r="42" spans="1:11" s="10" customFormat="1" ht="14.25" customHeight="1">
      <c r="A42" s="23"/>
      <c r="B42" s="24"/>
      <c r="C42" s="106" t="s">
        <v>96</v>
      </c>
      <c r="D42" s="123" t="s">
        <v>93</v>
      </c>
      <c r="E42" s="123"/>
      <c r="F42" s="123"/>
      <c r="G42" s="123"/>
      <c r="H42" s="30"/>
      <c r="I42" s="9"/>
      <c r="J42" s="15"/>
    </row>
    <row r="43" spans="1:11" ht="15" thickBot="1">
      <c r="A43" s="25"/>
      <c r="B43" s="26"/>
      <c r="C43" s="26"/>
      <c r="D43" s="27"/>
      <c r="E43" s="27"/>
      <c r="F43" s="26"/>
      <c r="G43" s="26"/>
      <c r="H43" s="28"/>
      <c r="J43" s="2" t="s">
        <v>36</v>
      </c>
    </row>
    <row r="44" spans="1:11">
      <c r="J44" s="2" t="s">
        <v>36</v>
      </c>
    </row>
    <row r="45" spans="1:11">
      <c r="J45" s="2" t="s">
        <v>36</v>
      </c>
    </row>
    <row r="46" spans="1:11">
      <c r="H46" s="37"/>
      <c r="J46" s="37"/>
    </row>
    <row r="47" spans="1:11">
      <c r="F47" s="38"/>
    </row>
    <row r="51" spans="8:8">
      <c r="H51" s="37"/>
    </row>
  </sheetData>
  <mergeCells count="23">
    <mergeCell ref="B38:C38"/>
    <mergeCell ref="D40:G40"/>
    <mergeCell ref="D41:G41"/>
    <mergeCell ref="D42:G42"/>
    <mergeCell ref="A12:H12"/>
    <mergeCell ref="D14:H14"/>
    <mergeCell ref="A18:G18"/>
    <mergeCell ref="D19:H19"/>
    <mergeCell ref="A35:G35"/>
    <mergeCell ref="A36:G36"/>
    <mergeCell ref="A8:F8"/>
    <mergeCell ref="G8:H8"/>
    <mergeCell ref="A9:D9"/>
    <mergeCell ref="G9:H9"/>
    <mergeCell ref="A10:D10"/>
    <mergeCell ref="A11:F11"/>
    <mergeCell ref="A1:H1"/>
    <mergeCell ref="A2:H2"/>
    <mergeCell ref="A3:H3"/>
    <mergeCell ref="A5:H5"/>
    <mergeCell ref="A6:H6"/>
    <mergeCell ref="A7:F7"/>
    <mergeCell ref="G7:H7"/>
  </mergeCells>
  <printOptions horizontalCentered="1" verticalCentered="1"/>
  <pageMargins left="0.51181102362204722" right="0.51181102362204722" top="0.35433070866141736" bottom="0.31496062992125984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PERFURA POÇOS</vt:lpstr>
      <vt:lpstr>CFF</vt:lpstr>
      <vt:lpstr>PERFURA POÇOS (2)</vt:lpstr>
      <vt:lpstr>'PERFURA POÇOS'!Area_de_impressao</vt:lpstr>
      <vt:lpstr>'PERFURA POÇOS (2)'!Area_de_impressao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Obras</cp:lastModifiedBy>
  <cp:lastPrinted>2021-07-22T16:55:53Z</cp:lastPrinted>
  <dcterms:created xsi:type="dcterms:W3CDTF">2021-07-01T11:37:19Z</dcterms:created>
  <dcterms:modified xsi:type="dcterms:W3CDTF">2021-07-22T16:58:55Z</dcterms:modified>
</cp:coreProperties>
</file>