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Plan Licitação" sheetId="1" r:id="rId1"/>
    <sheet name="Cron FF" sheetId="3" r:id="rId2"/>
    <sheet name="Mem Calc" sheetId="2" r:id="rId3"/>
    <sheet name="Composição" sheetId="4" r:id="rId4"/>
  </sheets>
  <definedNames>
    <definedName name="_xlnm.Print_Area" localSheetId="3">Composição!#REF!</definedName>
    <definedName name="_xlnm.Print_Area" localSheetId="1">'Cron FF'!$B$4:$I$28</definedName>
    <definedName name="_xlnm.Print_Area" localSheetId="2">'Mem Calc'!$B$7:$I$87</definedName>
    <definedName name="_xlnm.Print_Area" localSheetId="0">'Plan Licitação'!$A$1:$I$44</definedName>
    <definedName name="_xlnm.Print_Titles" localSheetId="0">'Plan Licitação'!$1:$11</definedName>
  </definedNames>
  <calcPr calcId="124519"/>
</workbook>
</file>

<file path=xl/calcChain.xml><?xml version="1.0" encoding="utf-8"?>
<calcChain xmlns="http://schemas.openxmlformats.org/spreadsheetml/2006/main">
  <c r="H26" i="1"/>
  <c r="I26" s="1"/>
  <c r="O14" i="4"/>
  <c r="O22"/>
  <c r="C72" i="2"/>
  <c r="B72"/>
  <c r="C17" i="3"/>
  <c r="O17"/>
  <c r="N17"/>
  <c r="R17" s="1"/>
  <c r="M17"/>
  <c r="Q17" s="1"/>
  <c r="N19" i="4"/>
  <c r="N20"/>
  <c r="N21"/>
  <c r="N22"/>
  <c r="N18"/>
  <c r="C68" i="2"/>
  <c r="B68"/>
  <c r="C67"/>
  <c r="B67"/>
  <c r="D14"/>
  <c r="C52"/>
  <c r="B52"/>
  <c r="H20" i="1"/>
  <c r="I20" s="1"/>
  <c r="D32" i="2"/>
  <c r="D30"/>
  <c r="P40"/>
  <c r="N39"/>
  <c r="N38"/>
  <c r="N37"/>
  <c r="N36"/>
  <c r="N35"/>
  <c r="D38"/>
  <c r="D50" s="1"/>
  <c r="D22"/>
  <c r="C11"/>
  <c r="B11"/>
  <c r="H30" i="1"/>
  <c r="I30" s="1"/>
  <c r="N11" i="4"/>
  <c r="N12"/>
  <c r="N13"/>
  <c r="N14"/>
  <c r="N10"/>
  <c r="H14" i="1"/>
  <c r="I14" s="1"/>
  <c r="O18" i="3" l="1"/>
  <c r="N18"/>
  <c r="R18" s="1"/>
  <c r="M18"/>
  <c r="Q18" s="1"/>
  <c r="N9" i="4"/>
  <c r="N17"/>
  <c r="D34" i="2"/>
  <c r="N47"/>
  <c r="H31" i="1" l="1"/>
  <c r="I31" s="1"/>
  <c r="I32" s="1"/>
  <c r="E18" i="3" s="1"/>
  <c r="H19" i="1"/>
  <c r="I19" s="1"/>
  <c r="B59" i="2"/>
  <c r="C59"/>
  <c r="B63"/>
  <c r="C63"/>
  <c r="C58"/>
  <c r="B58"/>
  <c r="C19"/>
  <c r="C36"/>
  <c r="B36"/>
  <c r="B19"/>
  <c r="C18"/>
  <c r="B18"/>
  <c r="C8"/>
  <c r="B8"/>
  <c r="C7"/>
  <c r="B7"/>
  <c r="H25" i="1"/>
  <c r="I25" s="1"/>
  <c r="C15" i="3"/>
  <c r="S16"/>
  <c r="S15"/>
  <c r="O15"/>
  <c r="N15"/>
  <c r="R15" s="1"/>
  <c r="M15"/>
  <c r="Q15" s="1"/>
  <c r="C13"/>
  <c r="C11"/>
  <c r="H24" i="1"/>
  <c r="I24" s="1"/>
  <c r="R12" i="3"/>
  <c r="H13" i="1"/>
  <c r="I13" s="1"/>
  <c r="H18"/>
  <c r="I18" s="1"/>
  <c r="M13" i="3"/>
  <c r="Q13" s="1"/>
  <c r="N13"/>
  <c r="R13" s="1"/>
  <c r="O13"/>
  <c r="S12"/>
  <c r="S19"/>
  <c r="S11"/>
  <c r="M11"/>
  <c r="Q11"/>
  <c r="N11"/>
  <c r="R11" s="1"/>
  <c r="O11"/>
  <c r="L19"/>
  <c r="P19" s="1"/>
  <c r="M19"/>
  <c r="Q19" s="1"/>
  <c r="N19"/>
  <c r="R19" s="1"/>
  <c r="O19"/>
  <c r="S20"/>
  <c r="O12"/>
  <c r="N12"/>
  <c r="M16"/>
  <c r="Q16" s="1"/>
  <c r="I27" i="1" l="1"/>
  <c r="I18" i="3"/>
  <c r="L18"/>
  <c r="I21" i="1"/>
  <c r="I15"/>
  <c r="E12" i="3" s="1"/>
  <c r="P18" l="1"/>
  <c r="E16"/>
  <c r="H16" s="1"/>
  <c r="O16" s="1"/>
  <c r="I34" i="1"/>
  <c r="E21" i="3" s="1"/>
  <c r="E17" s="1"/>
  <c r="L17" s="1"/>
  <c r="P17" s="1"/>
  <c r="E14"/>
  <c r="I14" s="1"/>
  <c r="I21" s="1"/>
  <c r="L12"/>
  <c r="P12" s="1"/>
  <c r="H14" l="1"/>
  <c r="H21" s="1"/>
  <c r="L14"/>
  <c r="P14" s="1"/>
  <c r="F14"/>
  <c r="M14" s="1"/>
  <c r="Q14" s="1"/>
  <c r="G14"/>
  <c r="N14" s="1"/>
  <c r="R14" s="1"/>
  <c r="G16"/>
  <c r="N16" s="1"/>
  <c r="R16" s="1"/>
  <c r="L16"/>
  <c r="P16" s="1"/>
  <c r="F12"/>
  <c r="M12" s="1"/>
  <c r="Q12" s="1"/>
  <c r="E11"/>
  <c r="D8"/>
  <c r="E15"/>
  <c r="L15" s="1"/>
  <c r="P15" s="1"/>
  <c r="O14" l="1"/>
  <c r="G21"/>
  <c r="G20" s="1"/>
  <c r="N20" s="1"/>
  <c r="R20" s="1"/>
  <c r="E13"/>
  <c r="L13" s="1"/>
  <c r="P13" s="1"/>
  <c r="H20"/>
  <c r="O20" s="1"/>
  <c r="F21"/>
  <c r="F20" s="1"/>
  <c r="M20" s="1"/>
  <c r="Q20" s="1"/>
  <c r="I20"/>
  <c r="L11"/>
  <c r="P11" s="1"/>
  <c r="E20" l="1"/>
  <c r="L20" s="1"/>
  <c r="P20" s="1"/>
  <c r="N38"/>
  <c r="N41" s="1"/>
</calcChain>
</file>

<file path=xl/sharedStrings.xml><?xml version="1.0" encoding="utf-8"?>
<sst xmlns="http://schemas.openxmlformats.org/spreadsheetml/2006/main" count="257" uniqueCount="148">
  <si>
    <t>CUSTO UNITÁRIO</t>
  </si>
  <si>
    <t>ITEM</t>
  </si>
  <si>
    <t>REFERÊNCIA</t>
  </si>
  <si>
    <t>TOTAL</t>
  </si>
  <si>
    <t>DISCRIMINAÇÃO DOS SERVIÇOS</t>
  </si>
  <si>
    <t>VALOR TOTAL DA OBRA</t>
  </si>
  <si>
    <t>PREFEITURA MUNICIPAL DE ESTIVA</t>
  </si>
  <si>
    <t>Secretaria de Municipal de Obras</t>
  </si>
  <si>
    <t>CÓDIGO</t>
  </si>
  <si>
    <t>TAB.</t>
  </si>
  <si>
    <t>QUANT.</t>
  </si>
  <si>
    <t>1.1</t>
  </si>
  <si>
    <t>2.1</t>
  </si>
  <si>
    <t>2.2</t>
  </si>
  <si>
    <t>DESCRIÇÃO</t>
  </si>
  <si>
    <t>FÍSICO FINANCEIRO</t>
  </si>
  <si>
    <t>ETAPAS</t>
  </si>
  <si>
    <t>MÊS 1</t>
  </si>
  <si>
    <t>MÊS 2</t>
  </si>
  <si>
    <t>MÊS 3</t>
  </si>
  <si>
    <t>MÊS 4</t>
  </si>
  <si>
    <t>MÊS 5</t>
  </si>
  <si>
    <t>AUXILIAR</t>
  </si>
  <si>
    <t>Físico %</t>
  </si>
  <si>
    <t>Financeiro</t>
  </si>
  <si>
    <t>Engenheiro Civil</t>
  </si>
  <si>
    <t>MÊS 6</t>
  </si>
  <si>
    <t>VALOR TOTAL</t>
  </si>
  <si>
    <t>COM BDI</t>
  </si>
  <si>
    <t>SEM BDI</t>
  </si>
  <si>
    <t>DATA BASE:</t>
  </si>
  <si>
    <t>BDI:</t>
  </si>
  <si>
    <t>CRONOGRAMA FÍSICO-FINANCEIRO</t>
  </si>
  <si>
    <t>MEMORIAL DE CÁLCULO</t>
  </si>
  <si>
    <t>MÊS 7</t>
  </si>
  <si>
    <t>Engº Joaquim Francisco Pereira</t>
  </si>
  <si>
    <t>Engª Monique Angélica Lisboa</t>
  </si>
  <si>
    <t>Secretária Municipal de Obras</t>
  </si>
  <si>
    <t>M</t>
  </si>
  <si>
    <t>2.3</t>
  </si>
  <si>
    <t>M2</t>
  </si>
  <si>
    <t>m²</t>
  </si>
  <si>
    <t>SERVIÇOS PRELIMINARES</t>
  </si>
  <si>
    <t>SINAPI</t>
  </si>
  <si>
    <t>SETOP</t>
  </si>
  <si>
    <t>m</t>
  </si>
  <si>
    <t>UND</t>
  </si>
  <si>
    <t>CALÇAMENTO EM BLOQUETES SEXTAVADOS</t>
  </si>
  <si>
    <t>DRENAGEM PLUVIAL</t>
  </si>
  <si>
    <t>3.1</t>
  </si>
  <si>
    <t>3.2</t>
  </si>
  <si>
    <t>CAIXA PARA BOCA DE LOBO SIMPLES RETANGULAR, EM ALVENARIA COM BLOCOS DE CONCRETO, DIMENSÕES INTERNAS: 0,6X1X1,2 M. AF_12/2020</t>
  </si>
  <si>
    <t>FORNECIMENTO E COLOCAÇÃO DE PLACA DE OBRA EM CHAPA GALVANIZADA (3,00 X 1,50 M) - EM CHAPA GALVANIZADA 0,26 AFIXADAS COM REBITES 540 E PARAFUSOS 3/8, EM ESTRUTURA METÁLICA VIGA U 2" ENRIJECIDA COM METALON 20 X 20, SUPORTE EM EUCALIPTO AUTOCLAVADO PINTADAS</t>
  </si>
  <si>
    <t xml:space="preserve">PLANILHA ORÇAMENTÁRIA DE CUSTOS </t>
  </si>
  <si>
    <t>SUBTOTAL 1.</t>
  </si>
  <si>
    <t>SUBTOTAL 2.</t>
  </si>
  <si>
    <t>SUBTOTAL 3.</t>
  </si>
  <si>
    <t>UNID.</t>
  </si>
  <si>
    <t>LOCAL:</t>
  </si>
  <si>
    <t>PRAZO DE EXECUÇÃO:</t>
  </si>
  <si>
    <t>DATA:</t>
  </si>
  <si>
    <t>VALOR TOTAL DA OBRA:</t>
  </si>
  <si>
    <t>Deverá ser fornecida e instalada uma placa de obra com as dimensões de 3,00x1,50m com as especificações acima. Tanto o local de fixação quanto os dizeres e layout da placa serão designados pela fiscalização.</t>
  </si>
  <si>
    <t>Comprimento total da via:</t>
  </si>
  <si>
    <t>TOTAL:</t>
  </si>
  <si>
    <t>04 meses</t>
  </si>
  <si>
    <r>
      <t xml:space="preserve">OBRA: </t>
    </r>
    <r>
      <rPr>
        <sz val="11"/>
        <rFont val="Cambria"/>
        <family val="1"/>
      </rPr>
      <t>CALÇAMENTO DE VIA DE ACESSO - BAIRRO BOA VISTA</t>
    </r>
  </si>
  <si>
    <t>ACESSO AO BAIRRO BOA VISTA</t>
  </si>
  <si>
    <r>
      <t xml:space="preserve">LOCAL: </t>
    </r>
    <r>
      <rPr>
        <sz val="11"/>
        <rFont val="Cambria"/>
        <family val="1"/>
        <scheme val="major"/>
      </rPr>
      <t>ACESSO AO BAIRRO BOA VISTA</t>
    </r>
  </si>
  <si>
    <t>ED-50152</t>
  </si>
  <si>
    <t>EXECUÇÃO DE ALMOXARIFADO EM CANTEIRO DE OBRA EM CHAPA DE MADEIRA COMPENSADA, INCLUSO PRATELEIRAS. AF_02/2016</t>
  </si>
  <si>
    <t>1.2</t>
  </si>
  <si>
    <t>ED-50416</t>
  </si>
  <si>
    <t>EXECUÇÃO DE PAVIMENTO INTERTRAVADO EM BLOCO SEXTAVADO, ESPESSURA 8CM, FCK 35MPA, INCLUINDO FORNECIMENTO E TRANSPORTE DE TODOS OS MATERIAIS E COLCHÃO DE ASSENTAMENTO COM ESPESSURA 6CM</t>
  </si>
  <si>
    <t>ED-48665</t>
  </si>
  <si>
    <t>MEIO-FIO COM SARJETA, EXECUTADO C/EXTRUSORA (SARJETA 30X8CM MEIO-FIO 15X10CM X H=23CM), INCLUI ESCAVAÇÃO E ACERTO FAIXA 0,45M</t>
  </si>
  <si>
    <t>BOCA PARA BUEIRO SIMPLES TUBULAR D = 60 CM EM CONCRETO, ALAS COM ESCONSIDADE DE 0°, INCLUINDO FÔRMAS E MATERIAIS. AF_07/2021</t>
  </si>
  <si>
    <t>SINALIZAÇÃO VERTICAL</t>
  </si>
  <si>
    <t>SUBTOTAL 4.</t>
  </si>
  <si>
    <t>4.2.1</t>
  </si>
  <si>
    <t>PLACA DE SINALIZAÇÃO RETANGULAR 0,60x0,60 m SIMPLES, INCLUSO TUBO DE AÇO GALVANIZADO PARA SUPORTE COM DN = 50 MM</t>
  </si>
  <si>
    <t>COMP-SIN-001</t>
  </si>
  <si>
    <t>U</t>
  </si>
  <si>
    <t>94975</t>
  </si>
  <si>
    <t>88309</t>
  </si>
  <si>
    <t>88316</t>
  </si>
  <si>
    <t>4.1.1</t>
  </si>
  <si>
    <t>4.1</t>
  </si>
  <si>
    <t>4.1.2</t>
  </si>
  <si>
    <t>4.1.3</t>
  </si>
  <si>
    <t>4.1.4</t>
  </si>
  <si>
    <t>4.1.5</t>
  </si>
  <si>
    <t>PLACA DE SINALIZACAO EM CHAPA DE ACO NUM 16 COM PINTURA REFLETIVA</t>
  </si>
  <si>
    <t xml:space="preserve">M2    </t>
  </si>
  <si>
    <t>TUBO ACO GALVANIZADO COM COSTURA, CLASSE LEVE, DN 50 MM ( 2"),  E = 3,00 MM,  *4,40* KG/M (NBR 5580)</t>
  </si>
  <si>
    <t xml:space="preserve">M     </t>
  </si>
  <si>
    <t>CONCRETO FCK = 15MPA, TRAÇO 1:3,4:3,5 (EM MASSA SECA DE CIMENTO/ AREIA MÉDIA/ BRITA 1) - PREPARO MANUAL. AF_05/2021</t>
  </si>
  <si>
    <t>M3</t>
  </si>
  <si>
    <t>PEDREIRO COM ENCARGOS COMPLEMENTARES</t>
  </si>
  <si>
    <t>H</t>
  </si>
  <si>
    <t>SERVENTE COM ENCARGOS COMPLEMENTARES</t>
  </si>
  <si>
    <t>Largura do calçamento:</t>
  </si>
  <si>
    <t>Área de Calçamento:</t>
  </si>
  <si>
    <t>Trecho Lateral:</t>
  </si>
  <si>
    <t>Área 1:</t>
  </si>
  <si>
    <t>Área 2:</t>
  </si>
  <si>
    <t>Área 3:</t>
  </si>
  <si>
    <t>Dois lados:</t>
  </si>
  <si>
    <t>ACRÉSCIMOS:</t>
  </si>
  <si>
    <t>(8,50+2,36)*4+(1,30*2)+(60,70*2)+(12,00*2)+(9,00*2)+(1,13*2)+4,00+19,35+2,80+2,50+3,70+3,93+2,97</t>
  </si>
  <si>
    <t>SUPRESSÕES:</t>
  </si>
  <si>
    <t>4,00+15,50+12,20</t>
  </si>
  <si>
    <t>Acesso Lateral:</t>
  </si>
  <si>
    <t>Área 4:</t>
  </si>
  <si>
    <t>Área 5:</t>
  </si>
  <si>
    <t>20,00*0,30</t>
  </si>
  <si>
    <t>ED-51139</t>
  </si>
  <si>
    <t>GUIA DE MEIO-FIO, EM CONCRETO COM FCK 20MPA, PRÉ-MOLDADA, MFC-01 PADRÃO DER-MG, DIMENSÕES (12X16,7X35)CM, EXCLUSIVE SARJETA, INCLUSIVE ESCAVAÇÃO, APILOAMENTO E TRANSPORTE COM RETIRADA DO MATERIAL ESCAVADO (EM CAÇAMBA)</t>
  </si>
  <si>
    <t>Lagura:</t>
  </si>
  <si>
    <t>Comprimento:</t>
  </si>
  <si>
    <t>Área:</t>
  </si>
  <si>
    <t>03 unidades a serem definidas in loco</t>
  </si>
  <si>
    <t>4.2.3</t>
  </si>
  <si>
    <t>PLACA DE SINALIZAÇÃO CIRCULAR  Ø75cm DUPLA, INCLUSO TUBO DE AÇO GALVANIZADO PARA SUPORTE COM DN = 50 MM</t>
  </si>
  <si>
    <t>4.2</t>
  </si>
  <si>
    <t>4.2.2</t>
  </si>
  <si>
    <t>4.2.4</t>
  </si>
  <si>
    <t>4.2.5</t>
  </si>
  <si>
    <t>COMP-SIN-002</t>
  </si>
  <si>
    <t>PLANILHA DE COMPOSIÇÕES DE CUSTO</t>
  </si>
  <si>
    <r>
      <t xml:space="preserve">LOCAL: </t>
    </r>
    <r>
      <rPr>
        <sz val="11"/>
        <rFont val="Cambria"/>
        <family val="1"/>
        <scheme val="major"/>
      </rPr>
      <t>ACESSO AO BAIRRO BOA VISTA - ESV-466</t>
    </r>
  </si>
  <si>
    <r>
      <t xml:space="preserve">OBRA: </t>
    </r>
    <r>
      <rPr>
        <sz val="11"/>
        <rFont val="Cambria"/>
        <family val="1"/>
      </rPr>
      <t>CALÇAMENTO DE TRECHO DA VIA DE ACESSO - BAIRRO BOA VISTA - ESV-466</t>
    </r>
  </si>
  <si>
    <t>und</t>
  </si>
  <si>
    <r>
      <rPr>
        <b/>
        <sz val="11"/>
        <rFont val="Cambria"/>
        <family val="1"/>
        <scheme val="major"/>
      </rPr>
      <t xml:space="preserve">REFERÊNCIA: </t>
    </r>
    <r>
      <rPr>
        <sz val="11"/>
        <rFont val="Cambria"/>
        <family val="1"/>
        <scheme val="major"/>
      </rPr>
      <t>SINAPI 03/2022 SEM DESONERAÇÃO</t>
    </r>
  </si>
  <si>
    <t>Abril/2022</t>
  </si>
  <si>
    <t>CALÇAMENTO DE TRECHO DA VIA DE ACESSO - BAIRRO BOA VISTA -ESV-466</t>
  </si>
  <si>
    <t>CONJUNTO QUADRO E GRELHA PARA BOCA DE LOBO TIPO A (FERRO FUNDIDO) - PADRAO SUDECAP</t>
  </si>
  <si>
    <t>SUDECAP</t>
  </si>
  <si>
    <t>19.13.01</t>
  </si>
  <si>
    <t>RESPONSÁVEL TÉCNICO:</t>
  </si>
  <si>
    <t xml:space="preserve">NOME: </t>
  </si>
  <si>
    <t>CREA /CAU:</t>
  </si>
  <si>
    <t>RESPONSÁVEL PELA EMPRESA</t>
  </si>
  <si>
    <t>Nome e CPF</t>
  </si>
  <si>
    <t>RESPONSÁVEL PELA EMPRESA:</t>
  </si>
  <si>
    <t>EMPRESA:</t>
  </si>
  <si>
    <t>CNPJ:</t>
  </si>
  <si>
    <t>Assinaturas</t>
  </si>
</sst>
</file>

<file path=xl/styles.xml><?xml version="1.0" encoding="utf-8"?>
<styleSheet xmlns="http://schemas.openxmlformats.org/spreadsheetml/2006/main">
  <numFmts count="9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###0;###0"/>
    <numFmt numFmtId="166" formatCode="#,##0;#,##0"/>
    <numFmt numFmtId="167" formatCode="###0.00;###0.00"/>
    <numFmt numFmtId="168" formatCode="&quot;R$&quot;\ #,##0.00"/>
    <numFmt numFmtId="169" formatCode="0.00000"/>
    <numFmt numFmtId="170" formatCode="_-[$R$-416]\ * #,##0.00_-;\-[$R$-416]\ * #,##0.00_-;_-[$R$-416]\ * &quot;-&quot;??_-;_-@_-"/>
    <numFmt numFmtId="171" formatCode="#,##0.00;#,##0.00"/>
  </numFmts>
  <fonts count="35">
    <font>
      <sz val="10"/>
      <color rgb="FF000000"/>
      <name val="Times New Roman"/>
      <family val="1"/>
    </font>
    <font>
      <sz val="10"/>
      <color indexed="8"/>
      <name val="Times New Roman"/>
      <family val="1"/>
    </font>
    <font>
      <sz val="8"/>
      <name val="Times New Roman"/>
      <family val="1"/>
    </font>
    <font>
      <sz val="11"/>
      <name val="Cambria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name val="Cambria"/>
      <family val="1"/>
      <scheme val="major"/>
    </font>
    <font>
      <b/>
      <sz val="10"/>
      <name val="Cambria"/>
      <family val="1"/>
      <scheme val="major"/>
    </font>
    <font>
      <b/>
      <i/>
      <sz val="9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i/>
      <sz val="11"/>
      <name val="Cambria"/>
      <family val="1"/>
      <scheme val="major"/>
    </font>
    <font>
      <sz val="10"/>
      <color rgb="FF000000"/>
      <name val="Cambria"/>
      <family val="1"/>
      <scheme val="major"/>
    </font>
    <font>
      <b/>
      <sz val="9"/>
      <color rgb="FF000000"/>
      <name val="Cambria"/>
      <family val="1"/>
      <scheme val="major"/>
    </font>
    <font>
      <b/>
      <sz val="10"/>
      <color rgb="FF000000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12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b/>
      <sz val="14"/>
      <name val="Cambria"/>
      <family val="1"/>
      <scheme val="major"/>
    </font>
    <font>
      <sz val="10"/>
      <name val="Cambria"/>
      <family val="1"/>
      <scheme val="major"/>
    </font>
    <font>
      <b/>
      <sz val="20"/>
      <name val="Cambria"/>
      <family val="1"/>
      <scheme val="major"/>
    </font>
    <font>
      <b/>
      <i/>
      <sz val="16"/>
      <name val="Cambria"/>
      <family val="1"/>
      <scheme val="major"/>
    </font>
    <font>
      <b/>
      <sz val="16"/>
      <name val="Cambria"/>
      <family val="1"/>
      <scheme val="major"/>
    </font>
    <font>
      <b/>
      <i/>
      <sz val="18"/>
      <color rgb="FF000000"/>
      <name val="Cambria"/>
      <family val="1"/>
      <scheme val="major"/>
    </font>
    <font>
      <b/>
      <sz val="16"/>
      <color rgb="FF000000"/>
      <name val="Cambria"/>
      <family val="1"/>
      <scheme val="major"/>
    </font>
    <font>
      <sz val="12"/>
      <color rgb="FF000000"/>
      <name val="Cambria"/>
      <family val="1"/>
      <scheme val="major"/>
    </font>
    <font>
      <sz val="10"/>
      <color rgb="FF000000"/>
      <name val="Times New Roman"/>
      <family val="1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u/>
      <sz val="11"/>
      <name val="Cambria"/>
      <family val="1"/>
      <scheme val="major"/>
    </font>
    <font>
      <b/>
      <i/>
      <sz val="18"/>
      <name val="Cambria"/>
      <family val="1"/>
      <scheme val="major"/>
    </font>
    <font>
      <sz val="10"/>
      <color theme="1"/>
      <name val="Courier New"/>
      <family val="3"/>
    </font>
    <font>
      <b/>
      <i/>
      <sz val="11"/>
      <name val="Cambria"/>
      <family val="1"/>
      <scheme val="major"/>
    </font>
    <font>
      <sz val="12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CBF0B0"/>
        <bgColor indexed="64"/>
      </patternFill>
    </fill>
    <fill>
      <patternFill patternType="solid">
        <fgColor rgb="FFCBF0B0"/>
        <bgColor rgb="FF000000"/>
      </patternFill>
    </fill>
    <fill>
      <patternFill patternType="solid">
        <fgColor theme="0"/>
        <bgColor rgb="FFBDD6E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BF0B0"/>
        <bgColor rgb="FFBDD6EE"/>
      </patternFill>
    </fill>
    <fill>
      <patternFill patternType="solid">
        <fgColor rgb="FFCBF0B0"/>
        <bgColor rgb="FF9CC2E5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26" fillId="0" borderId="0" applyFont="0" applyFill="0" applyBorder="0" applyAlignment="0" applyProtection="0"/>
  </cellStyleXfs>
  <cellXfs count="344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6" fillId="2" borderId="6" xfId="0" applyFont="1" applyFill="1" applyBorder="1"/>
    <xf numFmtId="0" fontId="6" fillId="2" borderId="7" xfId="0" applyFont="1" applyFill="1" applyBorder="1"/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0" fontId="6" fillId="2" borderId="1" xfId="0" applyFont="1" applyFill="1" applyBorder="1"/>
    <xf numFmtId="0" fontId="6" fillId="2" borderId="0" xfId="0" applyFont="1" applyFill="1" applyBorder="1"/>
    <xf numFmtId="0" fontId="6" fillId="0" borderId="0" xfId="0" applyFont="1" applyBorder="1"/>
    <xf numFmtId="0" fontId="6" fillId="2" borderId="8" xfId="0" applyFont="1" applyFill="1" applyBorder="1"/>
    <xf numFmtId="0" fontId="6" fillId="2" borderId="9" xfId="0" applyFont="1" applyFill="1" applyBorder="1"/>
    <xf numFmtId="0" fontId="6" fillId="2" borderId="0" xfId="0" applyFont="1" applyFill="1" applyBorder="1" applyAlignment="1">
      <alignment horizontal="left" vertical="center"/>
    </xf>
    <xf numFmtId="168" fontId="6" fillId="2" borderId="2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/>
    </xf>
    <xf numFmtId="168" fontId="6" fillId="0" borderId="2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168" fontId="6" fillId="2" borderId="2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168" fontId="6" fillId="0" borderId="0" xfId="0" applyNumberFormat="1" applyFont="1" applyFill="1" applyBorder="1" applyAlignment="1">
      <alignment horizontal="left" vertical="top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vertical="center" wrapText="1"/>
    </xf>
    <xf numFmtId="166" fontId="10" fillId="0" borderId="12" xfId="0" applyNumberFormat="1" applyFont="1" applyFill="1" applyBorder="1" applyAlignment="1">
      <alignment horizontal="center" vertical="center" wrapText="1"/>
    </xf>
    <xf numFmtId="166" fontId="10" fillId="0" borderId="17" xfId="0" applyNumberFormat="1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167" fontId="10" fillId="0" borderId="12" xfId="0" applyNumberFormat="1" applyFont="1" applyFill="1" applyBorder="1" applyAlignment="1">
      <alignment horizontal="center" vertical="center" wrapText="1"/>
    </xf>
    <xf numFmtId="168" fontId="10" fillId="0" borderId="12" xfId="2" applyNumberFormat="1" applyFont="1" applyFill="1" applyBorder="1" applyAlignment="1">
      <alignment horizontal="center" vertical="center"/>
    </xf>
    <xf numFmtId="166" fontId="10" fillId="0" borderId="17" xfId="0" applyNumberFormat="1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167" fontId="10" fillId="0" borderId="18" xfId="0" applyNumberFormat="1" applyFont="1" applyFill="1" applyBorder="1" applyAlignment="1">
      <alignment horizontal="center" vertical="center" wrapText="1"/>
    </xf>
    <xf numFmtId="168" fontId="10" fillId="0" borderId="19" xfId="2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top"/>
    </xf>
    <xf numFmtId="0" fontId="10" fillId="0" borderId="2" xfId="0" applyFont="1" applyFill="1" applyBorder="1" applyAlignment="1">
      <alignment vertical="top"/>
    </xf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10" fontId="12" fillId="0" borderId="12" xfId="0" applyNumberFormat="1" applyFont="1" applyFill="1" applyBorder="1" applyAlignment="1">
      <alignment horizontal="center" vertical="center"/>
    </xf>
    <xf numFmtId="10" fontId="12" fillId="0" borderId="13" xfId="0" applyNumberFormat="1" applyFont="1" applyFill="1" applyBorder="1" applyAlignment="1">
      <alignment horizontal="center" vertical="center"/>
    </xf>
    <xf numFmtId="10" fontId="12" fillId="0" borderId="10" xfId="0" applyNumberFormat="1" applyFont="1" applyFill="1" applyBorder="1" applyAlignment="1">
      <alignment horizontal="center" vertical="center"/>
    </xf>
    <xf numFmtId="168" fontId="12" fillId="0" borderId="12" xfId="0" applyNumberFormat="1" applyFont="1" applyFill="1" applyBorder="1" applyAlignment="1">
      <alignment horizontal="center" vertical="center"/>
    </xf>
    <xf numFmtId="168" fontId="12" fillId="0" borderId="13" xfId="0" applyNumberFormat="1" applyFont="1" applyFill="1" applyBorder="1" applyAlignment="1">
      <alignment horizontal="center" vertical="center"/>
    </xf>
    <xf numFmtId="168" fontId="12" fillId="0" borderId="10" xfId="0" applyNumberFormat="1" applyFont="1" applyFill="1" applyBorder="1" applyAlignment="1">
      <alignment horizontal="center" vertical="center"/>
    </xf>
    <xf numFmtId="1" fontId="12" fillId="0" borderId="0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10" fontId="14" fillId="0" borderId="12" xfId="0" applyNumberFormat="1" applyFont="1" applyBorder="1" applyAlignment="1">
      <alignment horizontal="center" vertical="center"/>
    </xf>
    <xf numFmtId="10" fontId="12" fillId="0" borderId="12" xfId="1" applyNumberFormat="1" applyFont="1" applyBorder="1" applyAlignment="1">
      <alignment horizontal="center" vertical="center"/>
    </xf>
    <xf numFmtId="10" fontId="12" fillId="0" borderId="13" xfId="1" applyNumberFormat="1" applyFont="1" applyBorder="1" applyAlignment="1">
      <alignment horizontal="center" vertical="center"/>
    </xf>
    <xf numFmtId="10" fontId="12" fillId="0" borderId="10" xfId="1" applyNumberFormat="1" applyFont="1" applyBorder="1" applyAlignment="1">
      <alignment horizontal="center" vertical="center"/>
    </xf>
    <xf numFmtId="168" fontId="14" fillId="0" borderId="12" xfId="0" applyNumberFormat="1" applyFont="1" applyBorder="1" applyAlignment="1">
      <alignment horizontal="center" vertical="center"/>
    </xf>
    <xf numFmtId="168" fontId="12" fillId="0" borderId="12" xfId="0" applyNumberFormat="1" applyFont="1" applyBorder="1" applyAlignment="1">
      <alignment horizontal="center" vertical="center"/>
    </xf>
    <xf numFmtId="168" fontId="12" fillId="0" borderId="13" xfId="0" applyNumberFormat="1" applyFont="1" applyBorder="1" applyAlignment="1">
      <alignment horizontal="center" vertical="center"/>
    </xf>
    <xf numFmtId="168" fontId="12" fillId="0" borderId="1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168" fontId="15" fillId="0" borderId="0" xfId="0" applyNumberFormat="1" applyFont="1" applyBorder="1" applyAlignment="1">
      <alignment horizontal="center" vertical="center"/>
    </xf>
    <xf numFmtId="168" fontId="15" fillId="0" borderId="2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left" vertical="center" wrapText="1"/>
    </xf>
    <xf numFmtId="167" fontId="10" fillId="0" borderId="0" xfId="0" applyNumberFormat="1" applyFont="1" applyFill="1" applyBorder="1" applyAlignment="1">
      <alignment vertical="center" wrapText="1"/>
    </xf>
    <xf numFmtId="165" fontId="10" fillId="0" borderId="11" xfId="0" applyNumberFormat="1" applyFont="1" applyFill="1" applyBorder="1" applyAlignment="1">
      <alignment horizontal="center" vertical="center" wrapText="1"/>
    </xf>
    <xf numFmtId="165" fontId="10" fillId="0" borderId="24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vertical="center" wrapText="1"/>
    </xf>
    <xf numFmtId="165" fontId="10" fillId="0" borderId="2" xfId="0" applyNumberFormat="1" applyFont="1" applyFill="1" applyBorder="1" applyAlignment="1">
      <alignment vertical="center" wrapText="1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3" xfId="0" applyNumberFormat="1" applyFont="1" applyFill="1" applyBorder="1" applyAlignment="1">
      <alignment horizontal="left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left" vertical="center" wrapText="1"/>
    </xf>
    <xf numFmtId="165" fontId="10" fillId="0" borderId="2" xfId="0" applyNumberFormat="1" applyFont="1" applyFill="1" applyBorder="1" applyAlignment="1">
      <alignment horizontal="left" vertical="center" wrapText="1"/>
    </xf>
    <xf numFmtId="165" fontId="9" fillId="0" borderId="23" xfId="0" applyNumberFormat="1" applyFont="1" applyFill="1" applyBorder="1" applyAlignment="1">
      <alignment horizontal="left" vertical="center" wrapText="1"/>
    </xf>
    <xf numFmtId="165" fontId="10" fillId="0" borderId="27" xfId="0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8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left" vertical="center" wrapText="1"/>
    </xf>
    <xf numFmtId="165" fontId="10" fillId="0" borderId="0" xfId="0" applyNumberFormat="1" applyFont="1" applyFill="1" applyBorder="1" applyAlignment="1">
      <alignment horizontal="left" vertical="center" wrapText="1"/>
    </xf>
    <xf numFmtId="167" fontId="10" fillId="0" borderId="0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left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65" fontId="9" fillId="4" borderId="12" xfId="0" applyNumberFormat="1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vertical="center" wrapText="1"/>
    </xf>
    <xf numFmtId="0" fontId="10" fillId="4" borderId="15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vertical="top"/>
    </xf>
    <xf numFmtId="0" fontId="12" fillId="4" borderId="0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10" fontId="12" fillId="5" borderId="12" xfId="0" applyNumberFormat="1" applyFont="1" applyFill="1" applyBorder="1" applyAlignment="1">
      <alignment horizontal="center" vertical="center"/>
    </xf>
    <xf numFmtId="10" fontId="12" fillId="5" borderId="12" xfId="1" applyNumberFormat="1" applyFont="1" applyFill="1" applyBorder="1" applyAlignment="1">
      <alignment horizontal="center" vertical="center"/>
    </xf>
    <xf numFmtId="10" fontId="12" fillId="5" borderId="13" xfId="1" applyNumberFormat="1" applyFont="1" applyFill="1" applyBorder="1" applyAlignment="1">
      <alignment horizontal="center" vertical="center"/>
    </xf>
    <xf numFmtId="10" fontId="12" fillId="5" borderId="10" xfId="1" applyNumberFormat="1" applyFont="1" applyFill="1" applyBorder="1" applyAlignment="1">
      <alignment horizontal="center" vertical="center"/>
    </xf>
    <xf numFmtId="1" fontId="12" fillId="5" borderId="0" xfId="0" applyNumberFormat="1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168" fontId="12" fillId="5" borderId="12" xfId="0" applyNumberFormat="1" applyFont="1" applyFill="1" applyBorder="1" applyAlignment="1">
      <alignment horizontal="center" vertical="center"/>
    </xf>
    <xf numFmtId="168" fontId="12" fillId="5" borderId="13" xfId="0" applyNumberFormat="1" applyFont="1" applyFill="1" applyBorder="1" applyAlignment="1">
      <alignment horizontal="center" vertical="center"/>
    </xf>
    <xf numFmtId="168" fontId="12" fillId="5" borderId="10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top"/>
    </xf>
    <xf numFmtId="166" fontId="10" fillId="0" borderId="31" xfId="0" applyNumberFormat="1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NumberFormat="1" applyFont="1" applyFill="1" applyBorder="1" applyAlignment="1">
      <alignment horizontal="center" vertical="center" wrapText="1"/>
    </xf>
    <xf numFmtId="166" fontId="10" fillId="0" borderId="39" xfId="0" applyNumberFormat="1" applyFont="1" applyFill="1" applyBorder="1" applyAlignment="1">
      <alignment horizontal="left" vertical="center" wrapText="1"/>
    </xf>
    <xf numFmtId="167" fontId="10" fillId="0" borderId="31" xfId="0" applyNumberFormat="1" applyFont="1" applyFill="1" applyBorder="1" applyAlignment="1">
      <alignment horizontal="center" vertical="center" wrapText="1"/>
    </xf>
    <xf numFmtId="168" fontId="10" fillId="0" borderId="31" xfId="2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 wrapText="1"/>
    </xf>
    <xf numFmtId="166" fontId="10" fillId="0" borderId="12" xfId="0" applyNumberFormat="1" applyFont="1" applyFill="1" applyBorder="1" applyAlignment="1">
      <alignment horizontal="left" vertical="center" wrapText="1"/>
    </xf>
    <xf numFmtId="166" fontId="10" fillId="0" borderId="18" xfId="0" applyNumberFormat="1" applyFont="1" applyFill="1" applyBorder="1" applyAlignment="1">
      <alignment horizontal="center" vertical="center" wrapText="1"/>
    </xf>
    <xf numFmtId="0" fontId="12" fillId="0" borderId="0" xfId="0" applyFont="1" applyAlignment="1"/>
    <xf numFmtId="0" fontId="19" fillId="0" borderId="12" xfId="0" applyFont="1" applyBorder="1" applyAlignment="1">
      <alignment horizontal="center" vertical="center"/>
    </xf>
    <xf numFmtId="0" fontId="29" fillId="8" borderId="12" xfId="0" applyFont="1" applyFill="1" applyBorder="1" applyAlignment="1">
      <alignment horizontal="center" vertical="center" wrapText="1"/>
    </xf>
    <xf numFmtId="0" fontId="29" fillId="7" borderId="12" xfId="0" applyFont="1" applyFill="1" applyBorder="1" applyAlignment="1">
      <alignment horizontal="center" vertical="center" wrapText="1"/>
    </xf>
    <xf numFmtId="169" fontId="29" fillId="8" borderId="12" xfId="0" applyNumberFormat="1" applyFont="1" applyFill="1" applyBorder="1" applyAlignment="1">
      <alignment horizontal="center" vertical="center" wrapText="1"/>
    </xf>
    <xf numFmtId="170" fontId="29" fillId="7" borderId="12" xfId="3" applyNumberFormat="1" applyFont="1" applyFill="1" applyBorder="1" applyAlignment="1">
      <alignment horizontal="center" vertical="center" wrapText="1"/>
    </xf>
    <xf numFmtId="0" fontId="12" fillId="8" borderId="0" xfId="0" applyFont="1" applyFill="1" applyBorder="1" applyAlignment="1"/>
    <xf numFmtId="169" fontId="29" fillId="7" borderId="12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/>
    </xf>
    <xf numFmtId="0" fontId="27" fillId="9" borderId="40" xfId="0" applyFont="1" applyFill="1" applyBorder="1" applyAlignment="1">
      <alignment horizontal="center" vertical="center" wrapText="1"/>
    </xf>
    <xf numFmtId="0" fontId="27" fillId="9" borderId="41" xfId="0" applyFont="1" applyFill="1" applyBorder="1" applyAlignment="1">
      <alignment horizontal="center" vertical="center" wrapText="1"/>
    </xf>
    <xf numFmtId="0" fontId="27" fillId="10" borderId="42" xfId="0" applyFont="1" applyFill="1" applyBorder="1" applyAlignment="1">
      <alignment horizontal="center" vertical="center" wrapText="1"/>
    </xf>
    <xf numFmtId="0" fontId="27" fillId="10" borderId="41" xfId="0" applyFont="1" applyFill="1" applyBorder="1" applyAlignment="1">
      <alignment horizontal="center" vertical="center" wrapText="1"/>
    </xf>
    <xf numFmtId="169" fontId="27" fillId="10" borderId="41" xfId="0" applyNumberFormat="1" applyFont="1" applyFill="1" applyBorder="1" applyAlignment="1">
      <alignment horizontal="center" vertical="center" wrapText="1"/>
    </xf>
    <xf numFmtId="170" fontId="27" fillId="10" borderId="41" xfId="3" applyNumberFormat="1" applyFont="1" applyFill="1" applyBorder="1" applyAlignment="1">
      <alignment horizontal="center" vertical="center" wrapText="1"/>
    </xf>
    <xf numFmtId="0" fontId="28" fillId="4" borderId="0" xfId="0" applyFont="1" applyFill="1" applyAlignment="1"/>
    <xf numFmtId="0" fontId="28" fillId="4" borderId="0" xfId="0" applyFont="1" applyFill="1" applyAlignment="1">
      <alignment vertical="center"/>
    </xf>
    <xf numFmtId="0" fontId="12" fillId="4" borderId="0" xfId="0" applyFont="1" applyFill="1" applyAlignment="1"/>
    <xf numFmtId="166" fontId="10" fillId="0" borderId="31" xfId="0" applyNumberFormat="1" applyFont="1" applyFill="1" applyBorder="1" applyAlignment="1">
      <alignment horizontal="left" vertical="center" wrapText="1"/>
    </xf>
    <xf numFmtId="166" fontId="10" fillId="0" borderId="39" xfId="0" applyNumberFormat="1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167" fontId="10" fillId="0" borderId="46" xfId="0" applyNumberFormat="1" applyFont="1" applyFill="1" applyBorder="1" applyAlignment="1">
      <alignment horizontal="center" vertical="center" wrapText="1"/>
    </xf>
    <xf numFmtId="168" fontId="10" fillId="0" borderId="36" xfId="2" applyNumberFormat="1" applyFont="1" applyFill="1" applyBorder="1" applyAlignment="1">
      <alignment horizontal="center" vertical="center"/>
    </xf>
    <xf numFmtId="165" fontId="10" fillId="0" borderId="12" xfId="0" applyNumberFormat="1" applyFont="1" applyFill="1" applyBorder="1" applyAlignment="1">
      <alignment horizontal="center" vertical="center" wrapText="1"/>
    </xf>
    <xf numFmtId="168" fontId="6" fillId="2" borderId="0" xfId="0" applyNumberFormat="1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center" vertical="center" wrapText="1"/>
    </xf>
    <xf numFmtId="171" fontId="10" fillId="0" borderId="1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170" fontId="27" fillId="10" borderId="48" xfId="3" applyNumberFormat="1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170" fontId="29" fillId="8" borderId="10" xfId="3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19" fillId="0" borderId="12" xfId="0" applyNumberFormat="1" applyFont="1" applyFill="1" applyBorder="1" applyAlignment="1">
      <alignment horizontal="center" vertical="center" wrapText="1"/>
    </xf>
    <xf numFmtId="170" fontId="12" fillId="0" borderId="0" xfId="0" applyNumberFormat="1" applyFont="1" applyAlignment="1"/>
    <xf numFmtId="168" fontId="6" fillId="4" borderId="0" xfId="0" applyNumberFormat="1" applyFont="1" applyFill="1" applyBorder="1" applyAlignment="1">
      <alignment horizontal="left" vertical="top"/>
    </xf>
    <xf numFmtId="166" fontId="10" fillId="0" borderId="0" xfId="0" applyNumberFormat="1" applyFont="1" applyFill="1" applyBorder="1" applyAlignment="1">
      <alignment horizontal="center" vertical="center" wrapText="1"/>
    </xf>
    <xf numFmtId="168" fontId="19" fillId="7" borderId="0" xfId="0" applyNumberFormat="1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/>
    </xf>
    <xf numFmtId="0" fontId="9" fillId="0" borderId="1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top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top"/>
    </xf>
    <xf numFmtId="0" fontId="19" fillId="0" borderId="5" xfId="0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7" fillId="0" borderId="29" xfId="0" applyFont="1" applyFill="1" applyBorder="1" applyAlignment="1">
      <alignment horizontal="right" vertical="center" wrapText="1"/>
    </xf>
    <xf numFmtId="0" fontId="20" fillId="2" borderId="7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22" fillId="4" borderId="33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68" fontId="16" fillId="0" borderId="13" xfId="0" applyNumberFormat="1" applyFont="1" applyBorder="1" applyAlignment="1">
      <alignment horizontal="center" vertical="center" wrapText="1"/>
    </xf>
    <xf numFmtId="168" fontId="16" fillId="0" borderId="14" xfId="0" applyNumberFormat="1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0" fillId="2" borderId="6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24" fillId="4" borderId="11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49" fontId="25" fillId="0" borderId="11" xfId="0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5" borderId="34" xfId="0" applyFont="1" applyFill="1" applyBorder="1" applyAlignment="1">
      <alignment horizontal="center" vertical="center"/>
    </xf>
    <xf numFmtId="0" fontId="13" fillId="5" borderId="33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165" fontId="10" fillId="0" borderId="13" xfId="0" applyNumberFormat="1" applyFont="1" applyFill="1" applyBorder="1" applyAlignment="1">
      <alignment horizontal="left" vertical="center" wrapText="1"/>
    </xf>
    <xf numFmtId="165" fontId="10" fillId="0" borderId="14" xfId="0" applyNumberFormat="1" applyFont="1" applyFill="1" applyBorder="1" applyAlignment="1">
      <alignment horizontal="left" vertical="center" wrapText="1"/>
    </xf>
    <xf numFmtId="165" fontId="10" fillId="0" borderId="15" xfId="0" applyNumberFormat="1" applyFont="1" applyFill="1" applyBorder="1" applyAlignment="1">
      <alignment horizontal="left" vertical="center" wrapText="1"/>
    </xf>
    <xf numFmtId="165" fontId="10" fillId="0" borderId="31" xfId="0" applyNumberFormat="1" applyFont="1" applyFill="1" applyBorder="1" applyAlignment="1">
      <alignment horizontal="left" vertical="center" wrapText="1"/>
    </xf>
    <xf numFmtId="165" fontId="10" fillId="0" borderId="35" xfId="0" applyNumberFormat="1" applyFont="1" applyFill="1" applyBorder="1" applyAlignment="1">
      <alignment horizontal="left" vertical="center" wrapText="1"/>
    </xf>
    <xf numFmtId="165" fontId="10" fillId="0" borderId="19" xfId="0" applyNumberFormat="1" applyFont="1" applyFill="1" applyBorder="1" applyAlignment="1">
      <alignment horizontal="left" vertical="center" wrapText="1"/>
    </xf>
    <xf numFmtId="165" fontId="10" fillId="0" borderId="20" xfId="0" applyNumberFormat="1" applyFont="1" applyFill="1" applyBorder="1" applyAlignment="1">
      <alignment horizontal="left" vertical="center" wrapText="1"/>
    </xf>
    <xf numFmtId="165" fontId="10" fillId="0" borderId="1" xfId="0" applyNumberFormat="1" applyFont="1" applyFill="1" applyBorder="1" applyAlignment="1">
      <alignment horizontal="left" vertical="center" wrapText="1"/>
    </xf>
    <xf numFmtId="165" fontId="10" fillId="0" borderId="0" xfId="0" applyNumberFormat="1" applyFont="1" applyFill="1" applyBorder="1" applyAlignment="1">
      <alignment horizontal="left" vertical="center" wrapText="1"/>
    </xf>
    <xf numFmtId="167" fontId="10" fillId="0" borderId="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67" fontId="30" fillId="0" borderId="0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vertical="center" wrapText="1"/>
    </xf>
    <xf numFmtId="165" fontId="10" fillId="0" borderId="0" xfId="0" applyNumberFormat="1" applyFont="1" applyFill="1" applyBorder="1" applyAlignment="1">
      <alignment vertical="center" wrapText="1"/>
    </xf>
    <xf numFmtId="167" fontId="9" fillId="0" borderId="0" xfId="0" applyNumberFormat="1" applyFont="1" applyFill="1" applyBorder="1" applyAlignment="1">
      <alignment horizontal="center" vertical="center" wrapText="1"/>
    </xf>
    <xf numFmtId="165" fontId="10" fillId="0" borderId="21" xfId="0" applyNumberFormat="1" applyFont="1" applyFill="1" applyBorder="1" applyAlignment="1">
      <alignment vertical="center" wrapText="1"/>
    </xf>
    <xf numFmtId="165" fontId="10" fillId="0" borderId="22" xfId="0" applyNumberFormat="1" applyFont="1" applyFill="1" applyBorder="1" applyAlignment="1">
      <alignment vertical="center" wrapText="1"/>
    </xf>
    <xf numFmtId="167" fontId="10" fillId="0" borderId="22" xfId="0" applyNumberFormat="1" applyFont="1" applyFill="1" applyBorder="1" applyAlignment="1">
      <alignment horizontal="center" vertical="center" wrapText="1"/>
    </xf>
    <xf numFmtId="165" fontId="10" fillId="0" borderId="21" xfId="0" applyNumberFormat="1" applyFont="1" applyFill="1" applyBorder="1" applyAlignment="1">
      <alignment horizontal="left" vertical="center" wrapText="1"/>
    </xf>
    <xf numFmtId="165" fontId="10" fillId="0" borderId="22" xfId="0" applyNumberFormat="1" applyFont="1" applyFill="1" applyBorder="1" applyAlignment="1">
      <alignment horizontal="left" vertical="center" wrapText="1"/>
    </xf>
    <xf numFmtId="165" fontId="10" fillId="0" borderId="25" xfId="0" applyNumberFormat="1" applyFont="1" applyFill="1" applyBorder="1" applyAlignment="1">
      <alignment horizontal="left" vertical="center" wrapText="1"/>
    </xf>
    <xf numFmtId="165" fontId="9" fillId="0" borderId="8" xfId="0" applyNumberFormat="1" applyFont="1" applyFill="1" applyBorder="1" applyAlignment="1">
      <alignment horizontal="right" vertical="center" wrapText="1"/>
    </xf>
    <xf numFmtId="165" fontId="9" fillId="0" borderId="9" xfId="0" applyNumberFormat="1" applyFont="1" applyFill="1" applyBorder="1" applyAlignment="1">
      <alignment horizontal="right" vertical="center" wrapText="1"/>
    </xf>
    <xf numFmtId="167" fontId="9" fillId="0" borderId="9" xfId="0" applyNumberFormat="1" applyFont="1" applyFill="1" applyBorder="1" applyAlignment="1">
      <alignment horizontal="center" vertical="center" wrapText="1"/>
    </xf>
    <xf numFmtId="165" fontId="30" fillId="0" borderId="1" xfId="0" applyNumberFormat="1" applyFont="1" applyFill="1" applyBorder="1" applyAlignment="1">
      <alignment horizontal="left" vertical="center" wrapText="1"/>
    </xf>
    <xf numFmtId="165" fontId="30" fillId="0" borderId="0" xfId="0" applyNumberFormat="1" applyFont="1" applyFill="1" applyBorder="1" applyAlignment="1">
      <alignment horizontal="left" vertical="center" wrapText="1"/>
    </xf>
    <xf numFmtId="165" fontId="10" fillId="0" borderId="21" xfId="0" applyNumberFormat="1" applyFont="1" applyFill="1" applyBorder="1" applyAlignment="1">
      <alignment horizontal="center" vertical="center" wrapText="1"/>
    </xf>
    <xf numFmtId="165" fontId="10" fillId="0" borderId="22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36" xfId="0" applyNumberFormat="1" applyFont="1" applyFill="1" applyBorder="1" applyAlignment="1">
      <alignment horizontal="left" vertical="center" wrapText="1"/>
    </xf>
    <xf numFmtId="165" fontId="10" fillId="0" borderId="37" xfId="0" applyNumberFormat="1" applyFont="1" applyFill="1" applyBorder="1" applyAlignment="1">
      <alignment horizontal="left" vertical="center" wrapText="1"/>
    </xf>
    <xf numFmtId="167" fontId="10" fillId="0" borderId="0" xfId="0" applyNumberFormat="1" applyFont="1" applyFill="1" applyBorder="1" applyAlignment="1">
      <alignment horizontal="left" vertical="center" wrapText="1"/>
    </xf>
    <xf numFmtId="165" fontId="10" fillId="0" borderId="12" xfId="0" applyNumberFormat="1" applyFont="1" applyFill="1" applyBorder="1" applyAlignment="1">
      <alignment horizontal="left" vertical="center" wrapText="1"/>
    </xf>
    <xf numFmtId="165" fontId="10" fillId="0" borderId="10" xfId="0" applyNumberFormat="1" applyFont="1" applyFill="1" applyBorder="1" applyAlignment="1">
      <alignment horizontal="left" vertical="center" wrapText="1"/>
    </xf>
    <xf numFmtId="0" fontId="29" fillId="7" borderId="12" xfId="0" applyFont="1" applyFill="1" applyBorder="1" applyAlignment="1">
      <alignment horizontal="center" vertical="center" wrapText="1"/>
    </xf>
    <xf numFmtId="0" fontId="10" fillId="7" borderId="12" xfId="0" applyFont="1" applyFill="1" applyBorder="1"/>
    <xf numFmtId="0" fontId="27" fillId="10" borderId="43" xfId="0" applyFont="1" applyFill="1" applyBorder="1" applyAlignment="1">
      <alignment vertical="center" wrapText="1"/>
    </xf>
    <xf numFmtId="0" fontId="10" fillId="4" borderId="44" xfId="0" applyFont="1" applyFill="1" applyBorder="1" applyAlignment="1"/>
    <xf numFmtId="0" fontId="10" fillId="4" borderId="45" xfId="0" applyFont="1" applyFill="1" applyBorder="1" applyAlignment="1"/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2" fontId="32" fillId="0" borderId="22" xfId="0" applyNumberFormat="1" applyFont="1" applyBorder="1" applyAlignment="1">
      <alignment horizontal="center" vertical="center" wrapText="1"/>
    </xf>
    <xf numFmtId="2" fontId="32" fillId="0" borderId="25" xfId="0" applyNumberFormat="1" applyFont="1" applyBorder="1" applyAlignment="1">
      <alignment horizontal="center" vertical="center" wrapText="1"/>
    </xf>
    <xf numFmtId="2" fontId="32" fillId="0" borderId="0" xfId="0" applyNumberFormat="1" applyFont="1" applyBorder="1" applyAlignment="1">
      <alignment horizontal="center" vertical="center" wrapText="1"/>
    </xf>
    <xf numFmtId="2" fontId="32" fillId="0" borderId="2" xfId="0" applyNumberFormat="1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top"/>
    </xf>
    <xf numFmtId="0" fontId="10" fillId="0" borderId="23" xfId="0" applyFont="1" applyFill="1" applyBorder="1" applyAlignment="1">
      <alignment horizontal="center" vertical="top"/>
    </xf>
    <xf numFmtId="0" fontId="32" fillId="0" borderId="22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33" fillId="0" borderId="0" xfId="0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right" vertical="center"/>
    </xf>
    <xf numFmtId="168" fontId="10" fillId="11" borderId="15" xfId="0" applyNumberFormat="1" applyFont="1" applyFill="1" applyBorder="1" applyAlignment="1">
      <alignment horizontal="center" vertical="center"/>
    </xf>
    <xf numFmtId="10" fontId="10" fillId="11" borderId="15" xfId="0" applyNumberFormat="1" applyFont="1" applyFill="1" applyBorder="1" applyAlignment="1">
      <alignment horizontal="center" vertical="center"/>
    </xf>
    <xf numFmtId="168" fontId="10" fillId="11" borderId="31" xfId="2" applyNumberFormat="1" applyFont="1" applyFill="1" applyBorder="1" applyAlignment="1">
      <alignment horizontal="center" vertical="center"/>
    </xf>
    <xf numFmtId="168" fontId="10" fillId="11" borderId="12" xfId="2" applyNumberFormat="1" applyFont="1" applyFill="1" applyBorder="1" applyAlignment="1">
      <alignment horizontal="center" vertical="center"/>
    </xf>
    <xf numFmtId="168" fontId="7" fillId="0" borderId="0" xfId="0" applyNumberFormat="1" applyFont="1" applyFill="1" applyBorder="1" applyAlignment="1">
      <alignment horizontal="center" vertical="center"/>
    </xf>
    <xf numFmtId="168" fontId="9" fillId="0" borderId="10" xfId="0" applyNumberFormat="1" applyFont="1" applyFill="1" applyBorder="1" applyAlignment="1">
      <alignment horizontal="center" vertical="center"/>
    </xf>
    <xf numFmtId="168" fontId="10" fillId="0" borderId="35" xfId="2" applyNumberFormat="1" applyFont="1" applyFill="1" applyBorder="1" applyAlignment="1">
      <alignment horizontal="center" vertical="center"/>
    </xf>
    <xf numFmtId="168" fontId="9" fillId="0" borderId="10" xfId="2" applyNumberFormat="1" applyFont="1" applyFill="1" applyBorder="1" applyAlignment="1">
      <alignment horizontal="center" vertical="center"/>
    </xf>
    <xf numFmtId="168" fontId="9" fillId="0" borderId="15" xfId="2" applyNumberFormat="1" applyFont="1" applyFill="1" applyBorder="1" applyAlignment="1">
      <alignment horizontal="center" vertical="center"/>
    </xf>
    <xf numFmtId="168" fontId="10" fillId="0" borderId="20" xfId="2" applyNumberFormat="1" applyFont="1" applyFill="1" applyBorder="1" applyAlignment="1">
      <alignment horizontal="center" vertical="center"/>
    </xf>
    <xf numFmtId="168" fontId="10" fillId="0" borderId="37" xfId="2" applyNumberFormat="1" applyFont="1" applyFill="1" applyBorder="1" applyAlignment="1">
      <alignment horizontal="center" vertical="center"/>
    </xf>
    <xf numFmtId="168" fontId="10" fillId="0" borderId="10" xfId="2" applyNumberFormat="1" applyFont="1" applyFill="1" applyBorder="1" applyAlignment="1">
      <alignment horizontal="center" vertical="center"/>
    </xf>
    <xf numFmtId="168" fontId="9" fillId="0" borderId="20" xfId="2" applyNumberFormat="1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 wrapText="1"/>
    </xf>
    <xf numFmtId="0" fontId="18" fillId="4" borderId="49" xfId="0" applyFont="1" applyFill="1" applyBorder="1" applyAlignment="1">
      <alignment horizontal="center" vertical="center" wrapText="1"/>
    </xf>
    <xf numFmtId="168" fontId="18" fillId="4" borderId="50" xfId="2" applyNumberFormat="1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wrapText="1"/>
    </xf>
    <xf numFmtId="0" fontId="34" fillId="0" borderId="1" xfId="0" applyFont="1" applyFill="1" applyBorder="1" applyAlignment="1">
      <alignment horizontal="right" vertical="center"/>
    </xf>
    <xf numFmtId="0" fontId="10" fillId="7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8" fillId="7" borderId="32" xfId="0" applyFont="1" applyFill="1" applyBorder="1" applyAlignment="1">
      <alignment horizontal="center" wrapText="1"/>
    </xf>
    <xf numFmtId="0" fontId="10" fillId="4" borderId="51" xfId="0" applyFont="1" applyFill="1" applyBorder="1" applyAlignment="1">
      <alignment horizontal="center" vertical="center" wrapText="1"/>
    </xf>
    <xf numFmtId="0" fontId="10" fillId="4" borderId="52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 wrapText="1"/>
    </xf>
  </cellXfs>
  <cellStyles count="4">
    <cellStyle name="Moeda" xfId="3" builtinId="4"/>
    <cellStyle name="Normal" xfId="0" builtinId="0"/>
    <cellStyle name="Porcentagem" xfId="1" builtinId="5"/>
    <cellStyle name="Separador de milhares" xfId="2" builtinId="3"/>
  </cellStyles>
  <dxfs count="0"/>
  <tableStyles count="0" defaultTableStyle="TableStyleMedium9" defaultPivotStyle="PivotStyleLight16"/>
  <colors>
    <mruColors>
      <color rgb="FFCBF0B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114300</xdr:rowOff>
    </xdr:from>
    <xdr:to>
      <xdr:col>1</xdr:col>
      <xdr:colOff>723900</xdr:colOff>
      <xdr:row>2</xdr:row>
      <xdr:rowOff>104775</xdr:rowOff>
    </xdr:to>
    <xdr:pic>
      <xdr:nvPicPr>
        <xdr:cNvPr id="133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025" y="114300"/>
          <a:ext cx="6667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380999</xdr:colOff>
      <xdr:row>0</xdr:row>
      <xdr:rowOff>95250</xdr:rowOff>
    </xdr:from>
    <xdr:to>
      <xdr:col>2</xdr:col>
      <xdr:colOff>962024</xdr:colOff>
      <xdr:row>2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49" y="95250"/>
          <a:ext cx="5810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238124</xdr:colOff>
      <xdr:row>0</xdr:row>
      <xdr:rowOff>76200</xdr:rowOff>
    </xdr:from>
    <xdr:to>
      <xdr:col>2</xdr:col>
      <xdr:colOff>333375</xdr:colOff>
      <xdr:row>2</xdr:row>
      <xdr:rowOff>66675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524" y="76200"/>
          <a:ext cx="628651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114300</xdr:rowOff>
    </xdr:from>
    <xdr:to>
      <xdr:col>2</xdr:col>
      <xdr:colOff>133350</xdr:colOff>
      <xdr:row>2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114300"/>
          <a:ext cx="6096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4"/>
  <sheetViews>
    <sheetView tabSelected="1" topLeftCell="A22" workbookViewId="0">
      <selection activeCell="L13" sqref="L13"/>
    </sheetView>
  </sheetViews>
  <sheetFormatPr defaultRowHeight="12"/>
  <cols>
    <col min="1" max="2" width="15.83203125" style="12" customWidth="1"/>
    <col min="3" max="3" width="8" style="12" customWidth="1"/>
    <col min="4" max="4" width="98.6640625" style="12" customWidth="1"/>
    <col min="5" max="5" width="10.83203125" style="12" customWidth="1"/>
    <col min="6" max="6" width="13.5" style="12" customWidth="1"/>
    <col min="7" max="8" width="15.83203125" style="12" customWidth="1"/>
    <col min="9" max="9" width="25.5" style="28" bestFit="1" customWidth="1"/>
    <col min="10" max="10" width="20.6640625" style="12" customWidth="1"/>
    <col min="11" max="16384" width="9.33203125" style="12"/>
  </cols>
  <sheetData>
    <row r="1" spans="1:10" ht="35.450000000000003" customHeight="1">
      <c r="A1" s="9"/>
      <c r="B1" s="10"/>
      <c r="C1" s="10"/>
      <c r="D1" s="203" t="s">
        <v>6</v>
      </c>
      <c r="E1" s="203"/>
      <c r="F1" s="203"/>
      <c r="G1" s="203"/>
      <c r="H1" s="203"/>
      <c r="I1" s="204"/>
    </row>
    <row r="2" spans="1:10" ht="15" customHeight="1">
      <c r="A2" s="13"/>
      <c r="B2" s="14"/>
      <c r="C2" s="15"/>
      <c r="D2" s="205" t="s">
        <v>7</v>
      </c>
      <c r="E2" s="205"/>
      <c r="F2" s="205"/>
      <c r="G2" s="205"/>
      <c r="H2" s="205"/>
      <c r="I2" s="206"/>
    </row>
    <row r="3" spans="1:10" ht="21" customHeight="1">
      <c r="A3" s="16"/>
      <c r="B3" s="17"/>
      <c r="C3" s="17"/>
      <c r="D3" s="207"/>
      <c r="E3" s="207"/>
      <c r="F3" s="207"/>
      <c r="G3" s="207"/>
      <c r="H3" s="207"/>
      <c r="I3" s="208"/>
    </row>
    <row r="4" spans="1:10" ht="8.4499999999999993" customHeight="1">
      <c r="A4" s="13"/>
      <c r="B4" s="14"/>
      <c r="C4" s="14"/>
      <c r="D4" s="185"/>
      <c r="E4" s="185"/>
      <c r="F4" s="185"/>
      <c r="G4" s="185"/>
      <c r="H4" s="185"/>
      <c r="I4" s="19"/>
    </row>
    <row r="5" spans="1:10" ht="30" customHeight="1">
      <c r="A5" s="212" t="s">
        <v>53</v>
      </c>
      <c r="B5" s="213"/>
      <c r="C5" s="213"/>
      <c r="D5" s="213"/>
      <c r="E5" s="213"/>
      <c r="F5" s="213"/>
      <c r="G5" s="213"/>
      <c r="H5" s="213"/>
      <c r="I5" s="214"/>
    </row>
    <row r="6" spans="1:10" ht="10.9" customHeight="1">
      <c r="A6" s="20"/>
      <c r="I6" s="21"/>
    </row>
    <row r="7" spans="1:10" ht="24" customHeight="1">
      <c r="A7" s="209" t="s">
        <v>131</v>
      </c>
      <c r="B7" s="210"/>
      <c r="C7" s="210"/>
      <c r="D7" s="210"/>
      <c r="E7" s="210"/>
      <c r="F7" s="211"/>
      <c r="G7" s="197" t="s">
        <v>30</v>
      </c>
      <c r="H7" s="198"/>
      <c r="I7" s="320"/>
    </row>
    <row r="8" spans="1:10" ht="21.75" customHeight="1">
      <c r="A8" s="209" t="s">
        <v>130</v>
      </c>
      <c r="B8" s="210"/>
      <c r="C8" s="210"/>
      <c r="D8" s="210"/>
      <c r="E8" s="210"/>
      <c r="F8" s="211"/>
      <c r="G8" s="197" t="s">
        <v>31</v>
      </c>
      <c r="H8" s="198"/>
      <c r="I8" s="321"/>
    </row>
    <row r="9" spans="1:10" ht="10.15" customHeight="1">
      <c r="A9" s="22"/>
      <c r="B9" s="23"/>
      <c r="C9" s="23"/>
      <c r="D9" s="23"/>
      <c r="E9" s="23"/>
      <c r="F9" s="23"/>
      <c r="G9" s="23"/>
      <c r="H9" s="23"/>
      <c r="I9" s="24"/>
    </row>
    <row r="10" spans="1:10" ht="15" customHeight="1">
      <c r="A10" s="191" t="s">
        <v>2</v>
      </c>
      <c r="B10" s="192"/>
      <c r="C10" s="192" t="s">
        <v>1</v>
      </c>
      <c r="D10" s="192" t="s">
        <v>4</v>
      </c>
      <c r="E10" s="192" t="s">
        <v>57</v>
      </c>
      <c r="F10" s="192" t="s">
        <v>10</v>
      </c>
      <c r="G10" s="199" t="s">
        <v>0</v>
      </c>
      <c r="H10" s="199"/>
      <c r="I10" s="325" t="s">
        <v>27</v>
      </c>
    </row>
    <row r="11" spans="1:10" ht="25.5" customHeight="1">
      <c r="A11" s="184" t="s">
        <v>9</v>
      </c>
      <c r="B11" s="182" t="s">
        <v>8</v>
      </c>
      <c r="C11" s="192"/>
      <c r="D11" s="192"/>
      <c r="E11" s="192"/>
      <c r="F11" s="192"/>
      <c r="G11" s="181" t="s">
        <v>29</v>
      </c>
      <c r="H11" s="181" t="s">
        <v>28</v>
      </c>
      <c r="I11" s="325" t="s">
        <v>28</v>
      </c>
    </row>
    <row r="12" spans="1:10" s="115" customFormat="1" ht="20.100000000000001" customHeight="1">
      <c r="A12" s="187"/>
      <c r="B12" s="188"/>
      <c r="C12" s="110">
        <v>1</v>
      </c>
      <c r="D12" s="111" t="s">
        <v>42</v>
      </c>
      <c r="E12" s="112"/>
      <c r="F12" s="113"/>
      <c r="G12" s="113"/>
      <c r="H12" s="113"/>
      <c r="I12" s="114"/>
    </row>
    <row r="13" spans="1:10" ht="81.75" customHeight="1">
      <c r="A13" s="130" t="s">
        <v>44</v>
      </c>
      <c r="B13" s="131" t="s">
        <v>69</v>
      </c>
      <c r="C13" s="129" t="s">
        <v>11</v>
      </c>
      <c r="D13" s="136" t="s">
        <v>52</v>
      </c>
      <c r="E13" s="180" t="s">
        <v>46</v>
      </c>
      <c r="F13" s="133">
        <v>1</v>
      </c>
      <c r="G13" s="322"/>
      <c r="H13" s="134">
        <f>ROUND(G13*(1+$I$8),2)</f>
        <v>0</v>
      </c>
      <c r="I13" s="326">
        <f>ROUND(F13*H13,2)</f>
        <v>0</v>
      </c>
      <c r="J13" s="28"/>
    </row>
    <row r="14" spans="1:10" ht="44.25" customHeight="1">
      <c r="A14" s="163" t="s">
        <v>43</v>
      </c>
      <c r="B14" s="135">
        <v>93208</v>
      </c>
      <c r="C14" s="129" t="s">
        <v>71</v>
      </c>
      <c r="D14" s="132" t="s">
        <v>70</v>
      </c>
      <c r="E14" s="33" t="s">
        <v>40</v>
      </c>
      <c r="F14" s="34">
        <v>7.5</v>
      </c>
      <c r="G14" s="322"/>
      <c r="H14" s="134">
        <f>ROUND(G14*(1+$I$8),2)</f>
        <v>0</v>
      </c>
      <c r="I14" s="326">
        <f>ROUND(F14*H14,2)</f>
        <v>0</v>
      </c>
      <c r="J14" s="28"/>
    </row>
    <row r="15" spans="1:10" ht="20.100000000000001" customHeight="1">
      <c r="A15" s="189"/>
      <c r="B15" s="190"/>
      <c r="C15" s="190"/>
      <c r="D15" s="190"/>
      <c r="E15" s="215" t="s">
        <v>54</v>
      </c>
      <c r="F15" s="216"/>
      <c r="G15" s="216"/>
      <c r="H15" s="217"/>
      <c r="I15" s="327">
        <f>SUM(I13:I14)</f>
        <v>0</v>
      </c>
      <c r="J15" s="28"/>
    </row>
    <row r="16" spans="1:10" ht="9.75" customHeight="1">
      <c r="A16" s="40"/>
      <c r="B16" s="41"/>
      <c r="C16" s="41"/>
      <c r="D16" s="41"/>
      <c r="E16" s="42"/>
      <c r="F16" s="42"/>
      <c r="G16" s="42"/>
      <c r="H16" s="42"/>
      <c r="I16" s="328"/>
      <c r="J16" s="28"/>
    </row>
    <row r="17" spans="1:18" s="115" customFormat="1" ht="24" customHeight="1">
      <c r="A17" s="187"/>
      <c r="B17" s="188"/>
      <c r="C17" s="110">
        <v>2</v>
      </c>
      <c r="D17" s="111" t="s">
        <v>47</v>
      </c>
      <c r="E17" s="112"/>
      <c r="F17" s="113"/>
      <c r="G17" s="113"/>
      <c r="H17" s="113"/>
      <c r="I17" s="114"/>
      <c r="J17" s="177"/>
    </row>
    <row r="18" spans="1:18" ht="67.5" customHeight="1">
      <c r="A18" s="29" t="s">
        <v>44</v>
      </c>
      <c r="B18" s="30" t="s">
        <v>72</v>
      </c>
      <c r="C18" s="137" t="s">
        <v>12</v>
      </c>
      <c r="D18" s="136" t="s">
        <v>73</v>
      </c>
      <c r="E18" s="33" t="s">
        <v>40</v>
      </c>
      <c r="F18" s="34">
        <v>7984.96</v>
      </c>
      <c r="G18" s="322"/>
      <c r="H18" s="39">
        <f>ROUND(G18*(1+$I$8),2)</f>
        <v>0</v>
      </c>
      <c r="I18" s="329">
        <f>ROUND(F18*H18,2)</f>
        <v>0</v>
      </c>
      <c r="J18" s="28"/>
    </row>
    <row r="19" spans="1:18" ht="38.25" customHeight="1">
      <c r="A19" s="130" t="s">
        <v>44</v>
      </c>
      <c r="B19" s="131" t="s">
        <v>74</v>
      </c>
      <c r="C19" s="157" t="s">
        <v>13</v>
      </c>
      <c r="D19" s="156" t="s">
        <v>75</v>
      </c>
      <c r="E19" s="158" t="s">
        <v>38</v>
      </c>
      <c r="F19" s="159">
        <v>2406.65</v>
      </c>
      <c r="G19" s="323"/>
      <c r="H19" s="160">
        <f>ROUND(G19*(1+$I$8),2)</f>
        <v>0</v>
      </c>
      <c r="I19" s="330">
        <f>ROUND(F19*H19,2)</f>
        <v>0</v>
      </c>
      <c r="J19" s="28"/>
    </row>
    <row r="20" spans="1:18" ht="57">
      <c r="A20" s="163" t="s">
        <v>44</v>
      </c>
      <c r="B20" s="135" t="s">
        <v>116</v>
      </c>
      <c r="C20" s="31" t="s">
        <v>39</v>
      </c>
      <c r="D20" s="136" t="s">
        <v>117</v>
      </c>
      <c r="E20" s="33" t="s">
        <v>38</v>
      </c>
      <c r="F20" s="34">
        <v>52.2</v>
      </c>
      <c r="G20" s="323"/>
      <c r="H20" s="35">
        <f>ROUND(G20*(1+$I$8),2)</f>
        <v>0</v>
      </c>
      <c r="I20" s="331">
        <f>ROUND(F20*H20,2)</f>
        <v>0</v>
      </c>
      <c r="J20" s="28"/>
    </row>
    <row r="21" spans="1:18" ht="20.100000000000001" customHeight="1">
      <c r="A21" s="193"/>
      <c r="B21" s="194"/>
      <c r="C21" s="194"/>
      <c r="D21" s="194"/>
      <c r="E21" s="200" t="s">
        <v>55</v>
      </c>
      <c r="F21" s="201"/>
      <c r="G21" s="201"/>
      <c r="H21" s="202"/>
      <c r="I21" s="332">
        <f>SUM(I18:I20)</f>
        <v>0</v>
      </c>
      <c r="J21" s="28"/>
    </row>
    <row r="22" spans="1:18" ht="9.75" customHeight="1">
      <c r="A22" s="40"/>
      <c r="B22" s="41"/>
      <c r="C22" s="41"/>
      <c r="D22" s="41"/>
      <c r="E22" s="42"/>
      <c r="F22" s="42"/>
      <c r="G22" s="42"/>
      <c r="H22" s="42"/>
      <c r="I22" s="328"/>
      <c r="J22" s="28"/>
    </row>
    <row r="23" spans="1:18" s="115" customFormat="1" ht="20.100000000000001" customHeight="1">
      <c r="A23" s="187"/>
      <c r="B23" s="188"/>
      <c r="C23" s="110">
        <v>3</v>
      </c>
      <c r="D23" s="111" t="s">
        <v>48</v>
      </c>
      <c r="E23" s="112"/>
      <c r="F23" s="113"/>
      <c r="G23" s="113"/>
      <c r="H23" s="113"/>
      <c r="I23" s="114"/>
      <c r="J23" s="177"/>
    </row>
    <row r="24" spans="1:18" ht="46.5" customHeight="1">
      <c r="A24" s="29" t="s">
        <v>43</v>
      </c>
      <c r="B24" s="30">
        <v>97956</v>
      </c>
      <c r="C24" s="36" t="s">
        <v>49</v>
      </c>
      <c r="D24" s="32" t="s">
        <v>51</v>
      </c>
      <c r="E24" s="37" t="s">
        <v>46</v>
      </c>
      <c r="F24" s="38">
        <v>8</v>
      </c>
      <c r="G24" s="323"/>
      <c r="H24" s="39">
        <f>ROUND(G24*(1+$I$8),2)</f>
        <v>0</v>
      </c>
      <c r="I24" s="329">
        <f>ROUND(F24*H24,2)</f>
        <v>0</v>
      </c>
      <c r="J24" s="28"/>
    </row>
    <row r="25" spans="1:18" ht="61.5" customHeight="1">
      <c r="A25" s="29" t="s">
        <v>137</v>
      </c>
      <c r="B25" s="30" t="s">
        <v>138</v>
      </c>
      <c r="C25" s="36" t="s">
        <v>50</v>
      </c>
      <c r="D25" s="32" t="s">
        <v>136</v>
      </c>
      <c r="E25" s="37" t="s">
        <v>46</v>
      </c>
      <c r="F25" s="38">
        <v>8</v>
      </c>
      <c r="G25" s="323"/>
      <c r="H25" s="39">
        <f>ROUND(G25*(1+$I$8),2)</f>
        <v>0</v>
      </c>
      <c r="I25" s="329">
        <f>ROUND(F25*H25,2)</f>
        <v>0</v>
      </c>
      <c r="J25" s="28"/>
    </row>
    <row r="26" spans="1:18" ht="61.5" customHeight="1">
      <c r="A26" s="29" t="s">
        <v>43</v>
      </c>
      <c r="B26" s="30">
        <v>102738</v>
      </c>
      <c r="C26" s="178"/>
      <c r="D26" s="32" t="s">
        <v>76</v>
      </c>
      <c r="E26" s="37" t="s">
        <v>46</v>
      </c>
      <c r="F26" s="38">
        <v>4</v>
      </c>
      <c r="G26" s="323"/>
      <c r="H26" s="39">
        <f>ROUND(G26*(1+$I$8),2)</f>
        <v>0</v>
      </c>
      <c r="I26" s="329">
        <f>ROUND(F26*H26,2)</f>
        <v>0</v>
      </c>
      <c r="J26" s="28"/>
    </row>
    <row r="27" spans="1:18" ht="20.100000000000001" customHeight="1">
      <c r="A27" s="189"/>
      <c r="B27" s="190"/>
      <c r="C27" s="190"/>
      <c r="D27" s="190"/>
      <c r="E27" s="200" t="s">
        <v>56</v>
      </c>
      <c r="F27" s="201"/>
      <c r="G27" s="201"/>
      <c r="H27" s="202"/>
      <c r="I27" s="327">
        <f>SUM(I24:I26)</f>
        <v>0</v>
      </c>
      <c r="J27" s="28"/>
    </row>
    <row r="28" spans="1:18" ht="9.75" customHeight="1">
      <c r="A28" s="40"/>
      <c r="B28" s="41"/>
      <c r="C28" s="41"/>
      <c r="D28" s="41"/>
      <c r="E28" s="42"/>
      <c r="F28" s="42"/>
      <c r="G28" s="42"/>
      <c r="H28" s="42"/>
      <c r="I28" s="328"/>
      <c r="J28" s="28"/>
    </row>
    <row r="29" spans="1:18" s="115" customFormat="1" ht="20.100000000000001" customHeight="1">
      <c r="A29" s="187"/>
      <c r="B29" s="188"/>
      <c r="C29" s="110">
        <v>4</v>
      </c>
      <c r="D29" s="111" t="s">
        <v>77</v>
      </c>
      <c r="E29" s="112"/>
      <c r="F29" s="113"/>
      <c r="G29" s="113"/>
      <c r="H29" s="113"/>
      <c r="I29" s="114"/>
      <c r="J29" s="28"/>
      <c r="K29" s="12"/>
      <c r="L29" s="12"/>
      <c r="M29" s="12"/>
      <c r="N29" s="12"/>
      <c r="O29" s="12"/>
      <c r="P29" s="12"/>
      <c r="Q29" s="12"/>
      <c r="R29" s="12"/>
    </row>
    <row r="30" spans="1:18" ht="46.5" customHeight="1">
      <c r="A30" s="163" t="s">
        <v>43</v>
      </c>
      <c r="B30" s="175" t="s">
        <v>81</v>
      </c>
      <c r="C30" s="31" t="s">
        <v>87</v>
      </c>
      <c r="D30" s="136" t="s">
        <v>80</v>
      </c>
      <c r="E30" s="33" t="s">
        <v>46</v>
      </c>
      <c r="F30" s="34">
        <v>12</v>
      </c>
      <c r="G30" s="323"/>
      <c r="H30" s="35">
        <f>ROUND(G30*(1+$I$8),2)</f>
        <v>0</v>
      </c>
      <c r="I30" s="331">
        <f>ROUND(F30*H30,2)</f>
        <v>0</v>
      </c>
      <c r="J30" s="28"/>
    </row>
    <row r="31" spans="1:18" ht="46.5" customHeight="1">
      <c r="A31" s="163" t="s">
        <v>43</v>
      </c>
      <c r="B31" s="175" t="s">
        <v>128</v>
      </c>
      <c r="C31" s="31" t="s">
        <v>124</v>
      </c>
      <c r="D31" s="136" t="s">
        <v>123</v>
      </c>
      <c r="E31" s="31" t="s">
        <v>46</v>
      </c>
      <c r="F31" s="164">
        <v>7</v>
      </c>
      <c r="G31" s="323"/>
      <c r="H31" s="35">
        <f>ROUND(G31*(1+$I$8),2)</f>
        <v>0</v>
      </c>
      <c r="I31" s="331">
        <f>ROUND(F31*H31,2)</f>
        <v>0</v>
      </c>
      <c r="J31" s="28"/>
    </row>
    <row r="32" spans="1:18" ht="20.100000000000001" customHeight="1">
      <c r="A32" s="193"/>
      <c r="B32" s="194"/>
      <c r="C32" s="194"/>
      <c r="D32" s="194"/>
      <c r="E32" s="200" t="s">
        <v>78</v>
      </c>
      <c r="F32" s="201"/>
      <c r="G32" s="201"/>
      <c r="H32" s="202"/>
      <c r="I32" s="332">
        <f>SUM(I30:I31)</f>
        <v>0</v>
      </c>
      <c r="J32" s="28"/>
    </row>
    <row r="33" spans="1:18" ht="9.75" customHeight="1" thickBot="1">
      <c r="A33" s="40"/>
      <c r="B33" s="41"/>
      <c r="C33" s="41"/>
      <c r="D33" s="41"/>
      <c r="E33" s="42"/>
      <c r="F33" s="42"/>
      <c r="G33" s="42"/>
      <c r="H33" s="42"/>
      <c r="I33" s="328"/>
      <c r="J33" s="28"/>
    </row>
    <row r="34" spans="1:18" s="115" customFormat="1" ht="28.15" customHeight="1" thickBot="1">
      <c r="A34" s="341"/>
      <c r="B34" s="342"/>
      <c r="C34" s="342"/>
      <c r="D34" s="343"/>
      <c r="E34" s="333" t="s">
        <v>5</v>
      </c>
      <c r="F34" s="333"/>
      <c r="G34" s="333"/>
      <c r="H34" s="334"/>
      <c r="I34" s="335">
        <f>I15+I21+I32+I27</f>
        <v>0</v>
      </c>
      <c r="J34" s="324"/>
      <c r="K34" s="12"/>
      <c r="L34" s="12"/>
      <c r="M34" s="12"/>
      <c r="N34" s="12"/>
      <c r="O34" s="12"/>
      <c r="P34" s="12"/>
      <c r="Q34" s="12"/>
      <c r="R34" s="12"/>
    </row>
    <row r="35" spans="1:18" s="115" customFormat="1" ht="28.15" customHeight="1">
      <c r="A35" s="338"/>
      <c r="B35" s="339"/>
      <c r="C35" s="339"/>
      <c r="D35" s="339"/>
      <c r="E35" s="336" t="s">
        <v>147</v>
      </c>
      <c r="F35" s="336"/>
      <c r="G35" s="336"/>
      <c r="H35" s="336"/>
      <c r="I35" s="340"/>
      <c r="J35" s="324"/>
      <c r="K35" s="12"/>
      <c r="L35" s="12"/>
      <c r="M35" s="12"/>
      <c r="N35" s="12"/>
      <c r="O35" s="12"/>
      <c r="P35" s="12"/>
      <c r="Q35" s="12"/>
      <c r="R35" s="12"/>
    </row>
    <row r="36" spans="1:18" ht="18.75" customHeight="1">
      <c r="A36" s="20"/>
      <c r="B36" s="25"/>
      <c r="I36" s="21"/>
      <c r="J36" s="179"/>
    </row>
    <row r="37" spans="1:18" ht="24" customHeight="1">
      <c r="A37" s="20"/>
      <c r="B37" s="318" t="s">
        <v>139</v>
      </c>
      <c r="C37" s="318"/>
      <c r="D37" s="318"/>
      <c r="E37" s="311"/>
      <c r="F37" s="311"/>
      <c r="G37" s="311"/>
      <c r="H37" s="311"/>
      <c r="I37" s="312"/>
    </row>
    <row r="38" spans="1:18" ht="24.75" customHeight="1">
      <c r="A38" s="337" t="s">
        <v>145</v>
      </c>
      <c r="B38" s="186"/>
      <c r="C38" s="186"/>
      <c r="D38" s="186"/>
      <c r="E38" s="313" t="s">
        <v>140</v>
      </c>
      <c r="F38" s="313"/>
      <c r="G38" s="313"/>
      <c r="H38" s="313"/>
      <c r="I38" s="314"/>
    </row>
    <row r="39" spans="1:18" ht="22.5" customHeight="1">
      <c r="A39" s="337" t="s">
        <v>146</v>
      </c>
      <c r="B39" s="186"/>
      <c r="C39" s="186"/>
      <c r="D39" s="186"/>
      <c r="E39" s="306" t="s">
        <v>141</v>
      </c>
      <c r="F39" s="306"/>
      <c r="G39" s="306"/>
      <c r="H39" s="306"/>
      <c r="I39" s="315"/>
    </row>
    <row r="40" spans="1:18" ht="15" customHeight="1">
      <c r="A40" s="20"/>
      <c r="B40" s="186"/>
      <c r="C40" s="186"/>
      <c r="D40" s="186"/>
      <c r="F40" s="43"/>
      <c r="G40" s="43"/>
      <c r="I40" s="44"/>
    </row>
    <row r="41" spans="1:18" ht="24" customHeight="1">
      <c r="A41" s="20"/>
      <c r="B41" s="183"/>
      <c r="C41" s="183"/>
      <c r="D41" s="319" t="s">
        <v>144</v>
      </c>
      <c r="E41" s="316"/>
      <c r="F41" s="316"/>
      <c r="G41" s="316"/>
      <c r="H41" s="316"/>
      <c r="I41" s="317"/>
    </row>
    <row r="42" spans="1:18" ht="15" customHeight="1">
      <c r="A42" s="20"/>
      <c r="B42" s="186"/>
      <c r="C42" s="186"/>
      <c r="D42" s="186"/>
      <c r="E42" s="307" t="s">
        <v>142</v>
      </c>
      <c r="F42" s="307"/>
      <c r="G42" s="307"/>
      <c r="H42" s="307"/>
      <c r="I42" s="308"/>
    </row>
    <row r="43" spans="1:18" ht="15" customHeight="1">
      <c r="A43" s="20"/>
      <c r="B43" s="186"/>
      <c r="C43" s="186"/>
      <c r="D43" s="186"/>
      <c r="E43" s="309" t="s">
        <v>143</v>
      </c>
      <c r="F43" s="309"/>
      <c r="G43" s="309"/>
      <c r="H43" s="309"/>
      <c r="I43" s="310"/>
    </row>
    <row r="44" spans="1:18" ht="15" customHeight="1" thickBot="1">
      <c r="A44" s="26"/>
      <c r="B44" s="27"/>
      <c r="C44" s="27"/>
      <c r="D44" s="27"/>
      <c r="E44" s="195"/>
      <c r="F44" s="195"/>
      <c r="G44" s="195"/>
      <c r="H44" s="195"/>
      <c r="I44" s="196"/>
    </row>
  </sheetData>
  <mergeCells count="42">
    <mergeCell ref="E37:I37"/>
    <mergeCell ref="E38:I38"/>
    <mergeCell ref="E39:I39"/>
    <mergeCell ref="E41:I41"/>
    <mergeCell ref="E42:I42"/>
    <mergeCell ref="E43:I43"/>
    <mergeCell ref="A29:B29"/>
    <mergeCell ref="A32:D32"/>
    <mergeCell ref="E32:H32"/>
    <mergeCell ref="A12:B12"/>
    <mergeCell ref="A15:D15"/>
    <mergeCell ref="E15:H15"/>
    <mergeCell ref="D1:I1"/>
    <mergeCell ref="D2:I2"/>
    <mergeCell ref="D3:I3"/>
    <mergeCell ref="A7:F7"/>
    <mergeCell ref="A8:F8"/>
    <mergeCell ref="G7:H7"/>
    <mergeCell ref="A5:I5"/>
    <mergeCell ref="E44:I44"/>
    <mergeCell ref="G8:H8"/>
    <mergeCell ref="E34:H34"/>
    <mergeCell ref="G10:H10"/>
    <mergeCell ref="E10:E11"/>
    <mergeCell ref="F10:F11"/>
    <mergeCell ref="E21:H21"/>
    <mergeCell ref="E27:H27"/>
    <mergeCell ref="E35:I35"/>
    <mergeCell ref="B43:D43"/>
    <mergeCell ref="B39:D39"/>
    <mergeCell ref="B38:D38"/>
    <mergeCell ref="B37:D37"/>
    <mergeCell ref="B40:D40"/>
    <mergeCell ref="B42:D42"/>
    <mergeCell ref="A23:B23"/>
    <mergeCell ref="A27:D27"/>
    <mergeCell ref="A34:D34"/>
    <mergeCell ref="A10:B10"/>
    <mergeCell ref="C10:C11"/>
    <mergeCell ref="D10:D11"/>
    <mergeCell ref="A21:D21"/>
    <mergeCell ref="A17:B17"/>
  </mergeCells>
  <phoneticPr fontId="2" type="noConversion"/>
  <printOptions horizontalCentered="1"/>
  <pageMargins left="0.19685039370078741" right="0.19685039370078741" top="0.78740157480314965" bottom="0.78740157480314965" header="0.19685039370078741" footer="0.19685039370078741"/>
  <pageSetup paperSize="9" scale="58" fitToHeight="2" orientation="landscape" horizontalDpi="4294967293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1"/>
  <sheetViews>
    <sheetView workbookViewId="0">
      <selection sqref="A1:XFD6"/>
    </sheetView>
  </sheetViews>
  <sheetFormatPr defaultColWidth="8.83203125" defaultRowHeight="12.75"/>
  <cols>
    <col min="1" max="1" width="10.5" style="45" customWidth="1"/>
    <col min="2" max="2" width="6.5" style="45" bestFit="1" customWidth="1"/>
    <col min="3" max="3" width="30.83203125" style="47" customWidth="1"/>
    <col min="4" max="4" width="16.83203125" style="45" customWidth="1"/>
    <col min="5" max="5" width="16.83203125" style="48" customWidth="1"/>
    <col min="6" max="9" width="16.83203125" style="45" customWidth="1"/>
    <col min="10" max="10" width="8.83203125" style="45"/>
    <col min="11" max="11" width="12.33203125" style="45" customWidth="1"/>
    <col min="12" max="13" width="8.83203125" style="45"/>
    <col min="14" max="14" width="14.6640625" style="45" bestFit="1" customWidth="1"/>
    <col min="15" max="16384" width="8.83203125" style="45"/>
  </cols>
  <sheetData>
    <row r="1" spans="1:19" s="12" customFormat="1" ht="35.450000000000003" customHeight="1">
      <c r="A1" s="9"/>
      <c r="B1" s="237" t="s">
        <v>6</v>
      </c>
      <c r="C1" s="203"/>
      <c r="D1" s="203"/>
      <c r="E1" s="203"/>
      <c r="F1" s="203"/>
      <c r="G1" s="203"/>
      <c r="H1" s="203"/>
      <c r="I1" s="204"/>
      <c r="J1" s="11"/>
      <c r="K1" s="11"/>
    </row>
    <row r="2" spans="1:19" s="12" customFormat="1" ht="21.75" customHeight="1">
      <c r="A2" s="13"/>
      <c r="B2" s="238" t="s">
        <v>7</v>
      </c>
      <c r="C2" s="205"/>
      <c r="D2" s="205"/>
      <c r="E2" s="205"/>
      <c r="F2" s="205"/>
      <c r="G2" s="205"/>
      <c r="H2" s="205"/>
      <c r="I2" s="206"/>
      <c r="J2" s="11"/>
      <c r="K2" s="11"/>
    </row>
    <row r="3" spans="1:19" s="12" customFormat="1" ht="21" customHeight="1">
      <c r="A3" s="16"/>
      <c r="B3" s="13"/>
      <c r="C3" s="14"/>
      <c r="D3" s="235"/>
      <c r="E3" s="235"/>
      <c r="F3" s="235"/>
      <c r="G3" s="235"/>
      <c r="H3" s="235"/>
      <c r="I3" s="236"/>
      <c r="J3" s="11"/>
      <c r="K3" s="11"/>
    </row>
    <row r="4" spans="1:19" s="116" customFormat="1" ht="20.25">
      <c r="B4" s="239" t="s">
        <v>32</v>
      </c>
      <c r="C4" s="240"/>
      <c r="D4" s="240"/>
      <c r="E4" s="240"/>
      <c r="F4" s="240"/>
      <c r="G4" s="240"/>
      <c r="H4" s="240"/>
      <c r="I4" s="241"/>
    </row>
    <row r="5" spans="1:19" ht="15.75">
      <c r="B5" s="242" t="s">
        <v>135</v>
      </c>
      <c r="C5" s="243"/>
      <c r="D5" s="243"/>
      <c r="E5" s="243"/>
      <c r="F5" s="243"/>
      <c r="G5" s="243"/>
      <c r="H5" s="243"/>
      <c r="I5" s="244"/>
    </row>
    <row r="6" spans="1:19" ht="11.25" customHeight="1">
      <c r="B6" s="228"/>
      <c r="C6" s="229"/>
      <c r="D6" s="229"/>
      <c r="E6" s="229"/>
      <c r="F6" s="229"/>
      <c r="G6" s="229"/>
      <c r="H6" s="229"/>
      <c r="I6" s="230"/>
    </row>
    <row r="7" spans="1:19">
      <c r="B7" s="245" t="s">
        <v>58</v>
      </c>
      <c r="C7" s="246"/>
      <c r="D7" s="231" t="s">
        <v>67</v>
      </c>
      <c r="E7" s="232"/>
      <c r="F7" s="232"/>
      <c r="G7" s="249" t="s">
        <v>59</v>
      </c>
      <c r="H7" s="250"/>
      <c r="I7" s="82" t="s">
        <v>65</v>
      </c>
    </row>
    <row r="8" spans="1:19" ht="15.75">
      <c r="B8" s="247" t="s">
        <v>61</v>
      </c>
      <c r="C8" s="248"/>
      <c r="D8" s="233">
        <f>'Plan Licitação'!I34</f>
        <v>0</v>
      </c>
      <c r="E8" s="234"/>
      <c r="F8" s="234"/>
      <c r="G8" s="249" t="s">
        <v>60</v>
      </c>
      <c r="H8" s="250"/>
      <c r="I8" s="83" t="s">
        <v>134</v>
      </c>
    </row>
    <row r="9" spans="1:19">
      <c r="B9" s="46"/>
      <c r="D9" s="103"/>
      <c r="F9" s="103"/>
      <c r="G9" s="103"/>
      <c r="H9" s="103"/>
      <c r="I9" s="104"/>
    </row>
    <row r="10" spans="1:19" ht="24">
      <c r="B10" s="98" t="s">
        <v>1</v>
      </c>
      <c r="C10" s="99" t="s">
        <v>14</v>
      </c>
      <c r="D10" s="49" t="s">
        <v>15</v>
      </c>
      <c r="E10" s="66" t="s">
        <v>16</v>
      </c>
      <c r="F10" s="61" t="s">
        <v>17</v>
      </c>
      <c r="G10" s="61" t="s">
        <v>18</v>
      </c>
      <c r="H10" s="100" t="s">
        <v>19</v>
      </c>
      <c r="I10" s="101" t="s">
        <v>20</v>
      </c>
      <c r="J10" s="50"/>
      <c r="K10" s="45" t="s">
        <v>22</v>
      </c>
      <c r="L10" s="45" t="s">
        <v>16</v>
      </c>
      <c r="M10" s="45" t="s">
        <v>17</v>
      </c>
      <c r="N10" s="45" t="s">
        <v>18</v>
      </c>
      <c r="O10" s="45" t="s">
        <v>19</v>
      </c>
      <c r="P10" s="45" t="s">
        <v>20</v>
      </c>
      <c r="Q10" s="45" t="s">
        <v>21</v>
      </c>
      <c r="R10" s="45" t="s">
        <v>26</v>
      </c>
      <c r="S10" s="45" t="s">
        <v>34</v>
      </c>
    </row>
    <row r="11" spans="1:19" s="123" customFormat="1">
      <c r="B11" s="221">
        <v>1</v>
      </c>
      <c r="C11" s="222" t="str">
        <f>'Plan Licitação'!D12</f>
        <v>SERVIÇOS PRELIMINARES</v>
      </c>
      <c r="D11" s="117" t="s">
        <v>23</v>
      </c>
      <c r="E11" s="118" t="e">
        <f>E12/E21</f>
        <v>#DIV/0!</v>
      </c>
      <c r="F11" s="119">
        <v>1</v>
      </c>
      <c r="G11" s="119"/>
      <c r="H11" s="120"/>
      <c r="I11" s="121"/>
      <c r="J11" s="116"/>
      <c r="K11" s="122">
        <v>0</v>
      </c>
      <c r="L11" s="123" t="e">
        <f t="shared" ref="L11:L20" si="0">E11*K11</f>
        <v>#DIV/0!</v>
      </c>
      <c r="M11" s="123">
        <f t="shared" ref="M11:M20" si="1">F11*K11</f>
        <v>0</v>
      </c>
      <c r="N11" s="123">
        <f t="shared" ref="N11:N20" si="2">G11*K11</f>
        <v>0</v>
      </c>
      <c r="O11" s="123">
        <f t="shared" ref="O11:P20" si="3">H11*K11</f>
        <v>0</v>
      </c>
      <c r="P11" s="123" t="e">
        <f t="shared" si="3"/>
        <v>#DIV/0!</v>
      </c>
      <c r="Q11" s="123" t="e">
        <f>#REF!*M11</f>
        <v>#REF!</v>
      </c>
      <c r="R11" s="123">
        <f t="shared" ref="R11:R20" si="4">J11*N11</f>
        <v>0</v>
      </c>
      <c r="S11" s="123" t="e">
        <f>#REF!*K11</f>
        <v>#REF!</v>
      </c>
    </row>
    <row r="12" spans="1:19" s="123" customFormat="1">
      <c r="B12" s="221"/>
      <c r="C12" s="222"/>
      <c r="D12" s="117" t="s">
        <v>24</v>
      </c>
      <c r="E12" s="124">
        <f>'Plan Licitação'!I15</f>
        <v>0</v>
      </c>
      <c r="F12" s="124">
        <f>ROUND(F11*E12,2)</f>
        <v>0</v>
      </c>
      <c r="G12" s="124"/>
      <c r="H12" s="125"/>
      <c r="I12" s="126"/>
      <c r="J12" s="116"/>
      <c r="K12" s="122">
        <v>1</v>
      </c>
      <c r="L12" s="123">
        <f t="shared" si="0"/>
        <v>0</v>
      </c>
      <c r="M12" s="123">
        <f t="shared" si="1"/>
        <v>0</v>
      </c>
      <c r="N12" s="123">
        <f t="shared" si="2"/>
        <v>0</v>
      </c>
      <c r="O12" s="123">
        <f t="shared" si="3"/>
        <v>0</v>
      </c>
      <c r="P12" s="123">
        <f t="shared" si="3"/>
        <v>0</v>
      </c>
      <c r="Q12" s="123" t="e">
        <f>#REF!*M12</f>
        <v>#REF!</v>
      </c>
      <c r="R12" s="123">
        <f t="shared" si="4"/>
        <v>0</v>
      </c>
      <c r="S12" s="123" t="e">
        <f>#REF!*K12</f>
        <v>#REF!</v>
      </c>
    </row>
    <row r="13" spans="1:19" s="50" customFormat="1">
      <c r="B13" s="218">
        <v>2</v>
      </c>
      <c r="C13" s="223" t="str">
        <f>'Plan Licitação'!D17</f>
        <v>CALÇAMENTO EM BLOQUETES SEXTAVADOS</v>
      </c>
      <c r="D13" s="53" t="s">
        <v>23</v>
      </c>
      <c r="E13" s="54" t="e">
        <f>E14/E21</f>
        <v>#DIV/0!</v>
      </c>
      <c r="F13" s="54">
        <v>0.2</v>
      </c>
      <c r="G13" s="54">
        <v>0.3</v>
      </c>
      <c r="H13" s="55">
        <v>0.3</v>
      </c>
      <c r="I13" s="56">
        <v>0.2</v>
      </c>
      <c r="K13" s="51">
        <v>0</v>
      </c>
      <c r="L13" s="52" t="e">
        <f t="shared" si="0"/>
        <v>#DIV/0!</v>
      </c>
      <c r="M13" s="52">
        <f t="shared" si="1"/>
        <v>0</v>
      </c>
      <c r="N13" s="52">
        <f t="shared" si="2"/>
        <v>0</v>
      </c>
      <c r="O13" s="52">
        <f t="shared" si="3"/>
        <v>0</v>
      </c>
      <c r="P13" s="52" t="e">
        <f t="shared" si="3"/>
        <v>#DIV/0!</v>
      </c>
      <c r="Q13" s="52" t="e">
        <f>#REF!*M13</f>
        <v>#REF!</v>
      </c>
      <c r="R13" s="52">
        <f t="shared" si="4"/>
        <v>0</v>
      </c>
    </row>
    <row r="14" spans="1:19" s="50" customFormat="1">
      <c r="B14" s="218"/>
      <c r="C14" s="223"/>
      <c r="D14" s="53" t="s">
        <v>24</v>
      </c>
      <c r="E14" s="57">
        <f>'Plan Licitação'!I21</f>
        <v>0</v>
      </c>
      <c r="F14" s="57">
        <f>F13*E14</f>
        <v>0</v>
      </c>
      <c r="G14" s="57">
        <f>(G13*E14)</f>
        <v>0</v>
      </c>
      <c r="H14" s="58">
        <f>H13*E14</f>
        <v>0</v>
      </c>
      <c r="I14" s="59">
        <f>I13*E14</f>
        <v>0</v>
      </c>
      <c r="K14" s="51">
        <v>1</v>
      </c>
      <c r="L14" s="52">
        <f t="shared" si="0"/>
        <v>0</v>
      </c>
      <c r="M14" s="52">
        <f t="shared" si="1"/>
        <v>0</v>
      </c>
      <c r="N14" s="52">
        <f t="shared" si="2"/>
        <v>0</v>
      </c>
      <c r="O14" s="52">
        <f t="shared" si="3"/>
        <v>0</v>
      </c>
      <c r="P14" s="52">
        <f t="shared" si="3"/>
        <v>0</v>
      </c>
      <c r="Q14" s="52" t="e">
        <f>#REF!*M14</f>
        <v>#REF!</v>
      </c>
      <c r="R14" s="52">
        <f t="shared" si="4"/>
        <v>0</v>
      </c>
    </row>
    <row r="15" spans="1:19" s="123" customFormat="1">
      <c r="B15" s="221">
        <v>3</v>
      </c>
      <c r="C15" s="222" t="str">
        <f>'Plan Licitação'!D23</f>
        <v>DRENAGEM PLUVIAL</v>
      </c>
      <c r="D15" s="117" t="s">
        <v>23</v>
      </c>
      <c r="E15" s="118" t="e">
        <f>E16/E21</f>
        <v>#DIV/0!</v>
      </c>
      <c r="F15" s="119"/>
      <c r="G15" s="119">
        <v>0.5</v>
      </c>
      <c r="H15" s="120">
        <v>0.5</v>
      </c>
      <c r="I15" s="121"/>
      <c r="J15" s="116"/>
      <c r="K15" s="122">
        <v>0</v>
      </c>
      <c r="L15" s="123" t="e">
        <f t="shared" si="0"/>
        <v>#DIV/0!</v>
      </c>
      <c r="M15" s="123">
        <f t="shared" si="1"/>
        <v>0</v>
      </c>
      <c r="N15" s="123">
        <f t="shared" si="2"/>
        <v>0</v>
      </c>
      <c r="O15" s="123">
        <f t="shared" si="3"/>
        <v>0</v>
      </c>
      <c r="P15" s="123" t="e">
        <f t="shared" si="3"/>
        <v>#DIV/0!</v>
      </c>
      <c r="Q15" s="123" t="e">
        <f>#REF!*M15</f>
        <v>#REF!</v>
      </c>
      <c r="R15" s="123">
        <f>J15*N15</f>
        <v>0</v>
      </c>
      <c r="S15" s="123" t="e">
        <f>#REF!*K15</f>
        <v>#REF!</v>
      </c>
    </row>
    <row r="16" spans="1:19" s="123" customFormat="1">
      <c r="B16" s="221"/>
      <c r="C16" s="222"/>
      <c r="D16" s="117" t="s">
        <v>24</v>
      </c>
      <c r="E16" s="124">
        <f>'Plan Licitação'!I27</f>
        <v>0</v>
      </c>
      <c r="F16" s="124"/>
      <c r="G16" s="124">
        <f>ROUND(G15*E16,2)</f>
        <v>0</v>
      </c>
      <c r="H16" s="125">
        <f>ROUND(H15*E16,2)</f>
        <v>0</v>
      </c>
      <c r="I16" s="126"/>
      <c r="J16" s="116"/>
      <c r="K16" s="122">
        <v>1</v>
      </c>
      <c r="L16" s="123">
        <f t="shared" si="0"/>
        <v>0</v>
      </c>
      <c r="M16" s="123">
        <f t="shared" si="1"/>
        <v>0</v>
      </c>
      <c r="N16" s="123">
        <f t="shared" si="2"/>
        <v>0</v>
      </c>
      <c r="O16" s="123">
        <f t="shared" si="3"/>
        <v>0</v>
      </c>
      <c r="P16" s="123">
        <f t="shared" si="3"/>
        <v>0</v>
      </c>
      <c r="Q16" s="123" t="e">
        <f>#REF!*M16</f>
        <v>#REF!</v>
      </c>
      <c r="R16" s="123">
        <f>J16*N16</f>
        <v>0</v>
      </c>
      <c r="S16" s="123" t="e">
        <f>#REF!*K16</f>
        <v>#REF!</v>
      </c>
    </row>
    <row r="17" spans="2:19" s="50" customFormat="1">
      <c r="B17" s="218">
        <v>4</v>
      </c>
      <c r="C17" s="223" t="str">
        <f>'Plan Licitação'!D29</f>
        <v>SINALIZAÇÃO VERTICAL</v>
      </c>
      <c r="D17" s="53" t="s">
        <v>23</v>
      </c>
      <c r="E17" s="54" t="e">
        <f>E18/E21</f>
        <v>#DIV/0!</v>
      </c>
      <c r="F17" s="54"/>
      <c r="G17" s="54"/>
      <c r="H17" s="55"/>
      <c r="I17" s="56">
        <v>1</v>
      </c>
      <c r="K17" s="51">
        <v>0</v>
      </c>
      <c r="L17" s="52" t="e">
        <f t="shared" ref="L17:L18" si="5">E17*K17</f>
        <v>#DIV/0!</v>
      </c>
      <c r="M17" s="52">
        <f t="shared" ref="M17:M18" si="6">F17*K17</f>
        <v>0</v>
      </c>
      <c r="N17" s="52">
        <f t="shared" ref="N17:N18" si="7">G17*K17</f>
        <v>0</v>
      </c>
      <c r="O17" s="52">
        <f t="shared" ref="O17:O18" si="8">H17*K17</f>
        <v>0</v>
      </c>
      <c r="P17" s="52" t="e">
        <f t="shared" ref="P17:P18" si="9">I17*L17</f>
        <v>#DIV/0!</v>
      </c>
      <c r="Q17" s="52" t="e">
        <f>#REF!*M17</f>
        <v>#REF!</v>
      </c>
      <c r="R17" s="52">
        <f t="shared" ref="R17:R18" si="10">J17*N17</f>
        <v>0</v>
      </c>
    </row>
    <row r="18" spans="2:19" s="50" customFormat="1">
      <c r="B18" s="218"/>
      <c r="C18" s="223"/>
      <c r="D18" s="53" t="s">
        <v>24</v>
      </c>
      <c r="E18" s="57">
        <f>'Plan Licitação'!I32</f>
        <v>0</v>
      </c>
      <c r="F18" s="57"/>
      <c r="G18" s="57"/>
      <c r="H18" s="58"/>
      <c r="I18" s="59">
        <f>I17*E18</f>
        <v>0</v>
      </c>
      <c r="K18" s="51">
        <v>1</v>
      </c>
      <c r="L18" s="52">
        <f t="shared" si="5"/>
        <v>0</v>
      </c>
      <c r="M18" s="52">
        <f t="shared" si="6"/>
        <v>0</v>
      </c>
      <c r="N18" s="52">
        <f t="shared" si="7"/>
        <v>0</v>
      </c>
      <c r="O18" s="52">
        <f t="shared" si="8"/>
        <v>0</v>
      </c>
      <c r="P18" s="52">
        <f t="shared" si="9"/>
        <v>0</v>
      </c>
      <c r="Q18" s="52" t="e">
        <f>#REF!*M18</f>
        <v>#REF!</v>
      </c>
      <c r="R18" s="52">
        <f t="shared" si="10"/>
        <v>0</v>
      </c>
    </row>
    <row r="19" spans="2:19">
      <c r="B19" s="46"/>
      <c r="D19" s="103"/>
      <c r="F19" s="103"/>
      <c r="G19" s="103"/>
      <c r="H19" s="103"/>
      <c r="I19" s="104"/>
      <c r="J19" s="50"/>
      <c r="K19" s="60">
        <v>0</v>
      </c>
      <c r="L19" s="52">
        <f t="shared" si="0"/>
        <v>0</v>
      </c>
      <c r="M19" s="52">
        <f t="shared" si="1"/>
        <v>0</v>
      </c>
      <c r="N19" s="52">
        <f t="shared" si="2"/>
        <v>0</v>
      </c>
      <c r="O19" s="52">
        <f t="shared" si="3"/>
        <v>0</v>
      </c>
      <c r="P19" s="52">
        <f t="shared" si="3"/>
        <v>0</v>
      </c>
      <c r="Q19" s="52" t="e">
        <f>#REF!*M19</f>
        <v>#REF!</v>
      </c>
      <c r="R19" s="52">
        <f t="shared" si="4"/>
        <v>0</v>
      </c>
      <c r="S19" s="52" t="e">
        <f>#REF!*K19</f>
        <v>#REF!</v>
      </c>
    </row>
    <row r="20" spans="2:19" ht="13.9" customHeight="1">
      <c r="B20" s="224" t="s">
        <v>3</v>
      </c>
      <c r="C20" s="225"/>
      <c r="D20" s="61" t="s">
        <v>23</v>
      </c>
      <c r="E20" s="62" t="e">
        <f>E11+E13+E15</f>
        <v>#DIV/0!</v>
      </c>
      <c r="F20" s="63" t="e">
        <f>F21/D8</f>
        <v>#DIV/0!</v>
      </c>
      <c r="G20" s="63" t="e">
        <f>G21/D8</f>
        <v>#DIV/0!</v>
      </c>
      <c r="H20" s="64" t="e">
        <f>H21/E21</f>
        <v>#DIV/0!</v>
      </c>
      <c r="I20" s="65" t="e">
        <f>I21/E21</f>
        <v>#DIV/0!</v>
      </c>
      <c r="K20" s="60">
        <v>1</v>
      </c>
      <c r="L20" s="52" t="e">
        <f t="shared" si="0"/>
        <v>#DIV/0!</v>
      </c>
      <c r="M20" s="52" t="e">
        <f t="shared" si="1"/>
        <v>#DIV/0!</v>
      </c>
      <c r="N20" s="52" t="e">
        <f t="shared" si="2"/>
        <v>#DIV/0!</v>
      </c>
      <c r="O20" s="52" t="e">
        <f t="shared" si="3"/>
        <v>#DIV/0!</v>
      </c>
      <c r="P20" s="52" t="e">
        <f t="shared" si="3"/>
        <v>#DIV/0!</v>
      </c>
      <c r="Q20" s="52" t="e">
        <f>#REF!*M20</f>
        <v>#REF!</v>
      </c>
      <c r="R20" s="52" t="e">
        <f t="shared" si="4"/>
        <v>#DIV/0!</v>
      </c>
      <c r="S20" s="52" t="e">
        <f>#REF!*K20</f>
        <v>#REF!</v>
      </c>
    </row>
    <row r="21" spans="2:19" ht="13.9" customHeight="1">
      <c r="B21" s="226"/>
      <c r="C21" s="227"/>
      <c r="D21" s="61" t="s">
        <v>24</v>
      </c>
      <c r="E21" s="66">
        <f>'Plan Licitação'!I34</f>
        <v>0</v>
      </c>
      <c r="F21" s="67">
        <f>F12+F14</f>
        <v>0</v>
      </c>
      <c r="G21" s="67">
        <f>G14+G16</f>
        <v>0</v>
      </c>
      <c r="H21" s="68">
        <f>H14+H16</f>
        <v>0</v>
      </c>
      <c r="I21" s="69">
        <f>I14+I18</f>
        <v>0</v>
      </c>
    </row>
    <row r="22" spans="2:19" ht="14.25">
      <c r="B22" s="46"/>
      <c r="D22" s="70"/>
      <c r="F22" s="71"/>
      <c r="G22" s="71"/>
      <c r="H22" s="71"/>
      <c r="I22" s="72"/>
    </row>
    <row r="23" spans="2:19" ht="14.25">
      <c r="B23" s="46"/>
      <c r="D23" s="70"/>
      <c r="F23" s="71"/>
      <c r="G23" s="71"/>
      <c r="H23" s="71"/>
      <c r="I23" s="72"/>
    </row>
    <row r="24" spans="2:19">
      <c r="B24" s="46"/>
      <c r="D24" s="219"/>
      <c r="E24" s="219"/>
      <c r="F24" s="219"/>
      <c r="G24" s="103"/>
      <c r="H24" s="219"/>
      <c r="I24" s="220"/>
    </row>
    <row r="25" spans="2:19" ht="15.75">
      <c r="B25" s="46"/>
      <c r="C25" s="79"/>
      <c r="D25" s="80" t="s">
        <v>35</v>
      </c>
      <c r="E25" s="81"/>
      <c r="F25" s="80"/>
      <c r="G25" s="80" t="s">
        <v>36</v>
      </c>
      <c r="H25" s="80"/>
      <c r="I25" s="84"/>
      <c r="J25" s="73"/>
    </row>
    <row r="26" spans="2:19" ht="15.75">
      <c r="B26" s="46"/>
      <c r="C26" s="79"/>
      <c r="D26" s="80" t="s">
        <v>25</v>
      </c>
      <c r="E26" s="81"/>
      <c r="F26" s="80"/>
      <c r="G26" s="80" t="s">
        <v>37</v>
      </c>
      <c r="H26" s="80"/>
      <c r="I26" s="84"/>
      <c r="J26" s="73"/>
    </row>
    <row r="27" spans="2:19" ht="15.75">
      <c r="B27" s="46"/>
      <c r="C27" s="79"/>
      <c r="D27" s="80"/>
      <c r="E27" s="81"/>
      <c r="F27" s="80"/>
      <c r="G27" s="80"/>
      <c r="H27" s="80"/>
      <c r="I27" s="84"/>
      <c r="J27" s="73"/>
    </row>
    <row r="28" spans="2:19" ht="13.5" thickBot="1">
      <c r="B28" s="74"/>
      <c r="C28" s="75"/>
      <c r="D28" s="76"/>
      <c r="E28" s="77"/>
      <c r="F28" s="76"/>
      <c r="G28" s="76"/>
      <c r="H28" s="76"/>
      <c r="I28" s="78"/>
    </row>
    <row r="38" spans="14:14">
      <c r="N38" s="102">
        <f>SUM(F21:H21)</f>
        <v>0</v>
      </c>
    </row>
    <row r="39" spans="14:14">
      <c r="N39" s="102">
        <v>250000</v>
      </c>
    </row>
    <row r="41" spans="14:14">
      <c r="N41" s="102">
        <f>N38-N39</f>
        <v>-250000</v>
      </c>
    </row>
  </sheetData>
  <mergeCells count="23">
    <mergeCell ref="B6:I6"/>
    <mergeCell ref="D7:F7"/>
    <mergeCell ref="D8:F8"/>
    <mergeCell ref="D3:I3"/>
    <mergeCell ref="B1:I1"/>
    <mergeCell ref="B2:I2"/>
    <mergeCell ref="B4:I4"/>
    <mergeCell ref="B5:I5"/>
    <mergeCell ref="B7:C7"/>
    <mergeCell ref="B8:C8"/>
    <mergeCell ref="G7:H7"/>
    <mergeCell ref="G8:H8"/>
    <mergeCell ref="B13:B14"/>
    <mergeCell ref="D24:F24"/>
    <mergeCell ref="H24:I24"/>
    <mergeCell ref="B11:B12"/>
    <mergeCell ref="C11:C12"/>
    <mergeCell ref="C13:C14"/>
    <mergeCell ref="B17:B18"/>
    <mergeCell ref="C17:C18"/>
    <mergeCell ref="B15:B16"/>
    <mergeCell ref="C15:C16"/>
    <mergeCell ref="B20:C21"/>
  </mergeCells>
  <printOptions horizontalCentered="1"/>
  <pageMargins left="0.19685039370078741" right="0.11811023622047245" top="0.78740157480314965" bottom="0.59055118110236227" header="0.31496062992125984" footer="0.31496062992125984"/>
  <pageSetup paperSize="9" orientation="landscape" horizontalDpi="4294967295" r:id="rId1"/>
  <headerFoot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50"/>
  <sheetViews>
    <sheetView workbookViewId="0">
      <selection activeCell="Q66" sqref="Q66"/>
    </sheetView>
  </sheetViews>
  <sheetFormatPr defaultRowHeight="12.75"/>
  <cols>
    <col min="1" max="2" width="9.33203125" style="1"/>
    <col min="3" max="3" width="24.6640625" style="1" bestFit="1" customWidth="1"/>
    <col min="4" max="5" width="9.33203125" style="1"/>
    <col min="6" max="6" width="22.5" style="1" customWidth="1"/>
    <col min="7" max="7" width="9.33203125" style="1"/>
    <col min="8" max="8" width="15.5" style="1" customWidth="1"/>
    <col min="9" max="9" width="14.83203125" style="1" customWidth="1"/>
    <col min="10" max="16384" width="9.33203125" style="1"/>
  </cols>
  <sheetData>
    <row r="1" spans="1:14" s="12" customFormat="1" ht="35.450000000000003" customHeight="1">
      <c r="A1" s="9"/>
      <c r="B1" s="237" t="s">
        <v>6</v>
      </c>
      <c r="C1" s="203"/>
      <c r="D1" s="203"/>
      <c r="E1" s="203"/>
      <c r="F1" s="203"/>
      <c r="G1" s="203"/>
      <c r="H1" s="203"/>
      <c r="I1" s="204"/>
      <c r="J1" s="11"/>
      <c r="K1" s="11"/>
    </row>
    <row r="2" spans="1:14" s="12" customFormat="1" ht="21.75" customHeight="1">
      <c r="A2" s="13"/>
      <c r="B2" s="238" t="s">
        <v>7</v>
      </c>
      <c r="C2" s="205"/>
      <c r="D2" s="205"/>
      <c r="E2" s="205"/>
      <c r="F2" s="205"/>
      <c r="G2" s="205"/>
      <c r="H2" s="205"/>
      <c r="I2" s="206"/>
      <c r="J2" s="11"/>
      <c r="K2" s="11"/>
    </row>
    <row r="3" spans="1:14" s="12" customFormat="1" ht="21" customHeight="1">
      <c r="A3" s="16"/>
      <c r="B3" s="13"/>
      <c r="C3" s="14"/>
      <c r="D3" s="235"/>
      <c r="E3" s="235"/>
      <c r="F3" s="235"/>
      <c r="G3" s="235"/>
      <c r="H3" s="235"/>
      <c r="I3" s="236"/>
      <c r="J3" s="11"/>
      <c r="K3" s="11"/>
    </row>
    <row r="4" spans="1:14" s="116" customFormat="1" ht="20.25">
      <c r="B4" s="239" t="s">
        <v>33</v>
      </c>
      <c r="C4" s="240"/>
      <c r="D4" s="240"/>
      <c r="E4" s="240"/>
      <c r="F4" s="240"/>
      <c r="G4" s="240"/>
      <c r="H4" s="240"/>
      <c r="I4" s="241"/>
    </row>
    <row r="5" spans="1:14" s="103" customFormat="1" ht="15.75">
      <c r="B5" s="242" t="s">
        <v>135</v>
      </c>
      <c r="C5" s="243"/>
      <c r="D5" s="243"/>
      <c r="E5" s="243"/>
      <c r="F5" s="243"/>
      <c r="G5" s="243"/>
      <c r="H5" s="243"/>
      <c r="I5" s="244"/>
    </row>
    <row r="6" spans="1:14" s="103" customFormat="1" ht="11.25" customHeight="1">
      <c r="B6" s="228"/>
      <c r="C6" s="229"/>
      <c r="D6" s="229"/>
      <c r="E6" s="229"/>
      <c r="F6" s="229"/>
      <c r="G6" s="229"/>
      <c r="H6" s="229"/>
      <c r="I6" s="230"/>
    </row>
    <row r="7" spans="1:14" s="128" customFormat="1" ht="14.25">
      <c r="B7" s="127">
        <f>'Plan Licitação'!C12</f>
        <v>1</v>
      </c>
      <c r="C7" s="251" t="str">
        <f>'Plan Licitação'!D12</f>
        <v>SERVIÇOS PRELIMINARES</v>
      </c>
      <c r="D7" s="252"/>
      <c r="E7" s="252"/>
      <c r="F7" s="252"/>
      <c r="G7" s="252"/>
      <c r="H7" s="252"/>
      <c r="I7" s="253"/>
    </row>
    <row r="8" spans="1:14" ht="69.75" customHeight="1">
      <c r="B8" s="87" t="str">
        <f>'Plan Licitação'!C13</f>
        <v>1.1</v>
      </c>
      <c r="C8" s="254" t="str">
        <f>'Plan Licitação'!D13</f>
        <v>FORNECIMENTO E COLOCAÇÃO DE PLACA DE OBRA EM CHAPA GALVANIZADA (3,00 X 1,50 M) - EM CHAPA GALVANIZADA 0,26 AFIXADAS COM REBITES 540 E PARAFUSOS 3/8, EM ESTRUTURA METÁLICA VIGA U 2" ENRIJECIDA COM METALON 20 X 20, SUPORTE EM EUCALIPTO AUTOCLAVADO PINTADAS</v>
      </c>
      <c r="D8" s="255"/>
      <c r="E8" s="255"/>
      <c r="F8" s="255"/>
      <c r="G8" s="255"/>
      <c r="H8" s="255"/>
      <c r="I8" s="256"/>
    </row>
    <row r="9" spans="1:14" ht="36.75" customHeight="1">
      <c r="B9" s="272" t="s">
        <v>62</v>
      </c>
      <c r="C9" s="273"/>
      <c r="D9" s="273"/>
      <c r="E9" s="273"/>
      <c r="F9" s="273"/>
      <c r="G9" s="273"/>
      <c r="H9" s="273"/>
      <c r="I9" s="274"/>
    </row>
    <row r="10" spans="1:14">
      <c r="B10" s="4"/>
      <c r="I10" s="5"/>
    </row>
    <row r="11" spans="1:14" ht="69.75" customHeight="1">
      <c r="B11" s="87" t="str">
        <f>'Plan Licitação'!C14</f>
        <v>1.2</v>
      </c>
      <c r="C11" s="254" t="str">
        <f>'Plan Licitação'!D14</f>
        <v>EXECUÇÃO DE ALMOXARIFADO EM CANTEIRO DE OBRA EM CHAPA DE MADEIRA COMPENSADA, INCLUSO PRATELEIRAS. AF_02/2016</v>
      </c>
      <c r="D11" s="255"/>
      <c r="E11" s="255"/>
      <c r="F11" s="255"/>
      <c r="G11" s="255"/>
      <c r="H11" s="255"/>
      <c r="I11" s="256"/>
    </row>
    <row r="12" spans="1:14" ht="14.25" customHeight="1">
      <c r="B12" s="266" t="s">
        <v>118</v>
      </c>
      <c r="C12" s="267"/>
      <c r="D12" s="271">
        <v>3</v>
      </c>
      <c r="E12" s="271"/>
      <c r="F12" s="271"/>
      <c r="G12" s="263" t="s">
        <v>45</v>
      </c>
      <c r="H12" s="263"/>
      <c r="I12" s="90"/>
    </row>
    <row r="13" spans="1:14" ht="14.25" customHeight="1">
      <c r="B13" s="266" t="s">
        <v>119</v>
      </c>
      <c r="C13" s="267"/>
      <c r="D13" s="263">
        <v>2.5</v>
      </c>
      <c r="E13" s="263"/>
      <c r="F13" s="263"/>
      <c r="G13" s="263" t="s">
        <v>45</v>
      </c>
      <c r="H13" s="263"/>
      <c r="I13" s="90"/>
    </row>
    <row r="14" spans="1:14" ht="14.25" customHeight="1">
      <c r="B14" s="266" t="s">
        <v>120</v>
      </c>
      <c r="C14" s="267"/>
      <c r="D14" s="268">
        <f>D12*D13</f>
        <v>7.5</v>
      </c>
      <c r="E14" s="268"/>
      <c r="F14" s="268"/>
      <c r="G14" s="268" t="s">
        <v>41</v>
      </c>
      <c r="H14" s="268"/>
      <c r="I14" s="90"/>
    </row>
    <row r="15" spans="1:14">
      <c r="B15" s="4"/>
      <c r="I15" s="5"/>
    </row>
    <row r="16" spans="1:14" ht="14.25" customHeight="1">
      <c r="B16" s="278" t="s">
        <v>64</v>
      </c>
      <c r="C16" s="279"/>
      <c r="D16" s="265">
        <v>7.5</v>
      </c>
      <c r="E16" s="265"/>
      <c r="F16" s="265"/>
      <c r="G16" s="265" t="s">
        <v>41</v>
      </c>
      <c r="H16" s="265"/>
      <c r="I16" s="90"/>
      <c r="N16" s="3"/>
    </row>
    <row r="17" spans="2:9">
      <c r="B17" s="4"/>
      <c r="I17" s="5"/>
    </row>
    <row r="18" spans="2:9" s="128" customFormat="1" ht="14.25">
      <c r="B18" s="127">
        <f>'Plan Licitação'!C17</f>
        <v>2</v>
      </c>
      <c r="C18" s="251" t="str">
        <f>'Plan Licitação'!D17</f>
        <v>CALÇAMENTO EM BLOQUETES SEXTAVADOS</v>
      </c>
      <c r="D18" s="252"/>
      <c r="E18" s="252"/>
      <c r="F18" s="252"/>
      <c r="G18" s="252"/>
      <c r="H18" s="252"/>
      <c r="I18" s="253"/>
    </row>
    <row r="19" spans="2:9" ht="61.5" customHeight="1">
      <c r="B19" s="88" t="str">
        <f>'Plan Licitação'!C18</f>
        <v>2.1</v>
      </c>
      <c r="C19" s="257" t="str">
        <f>'Plan Licitação'!D18</f>
        <v>EXECUÇÃO DE PAVIMENTO INTERTRAVADO EM BLOCO SEXTAVADO, ESPESSURA 8CM, FCK 35MPA, INCLUINDO FORNECIMENTO E TRANSPORTE DE TODOS OS MATERIAIS E COLCHÃO DE ASSENTAMENTO COM ESPESSURA 6CM</v>
      </c>
      <c r="D19" s="257"/>
      <c r="E19" s="257"/>
      <c r="F19" s="257"/>
      <c r="G19" s="257"/>
      <c r="H19" s="257"/>
      <c r="I19" s="258"/>
    </row>
    <row r="20" spans="2:9" ht="14.25" customHeight="1">
      <c r="B20" s="269" t="s">
        <v>63</v>
      </c>
      <c r="C20" s="270"/>
      <c r="D20" s="271">
        <v>963</v>
      </c>
      <c r="E20" s="271"/>
      <c r="F20" s="271"/>
      <c r="G20" s="271" t="s">
        <v>45</v>
      </c>
      <c r="H20" s="271"/>
      <c r="I20" s="89"/>
    </row>
    <row r="21" spans="2:9" ht="14.25" customHeight="1">
      <c r="B21" s="266" t="s">
        <v>101</v>
      </c>
      <c r="C21" s="267"/>
      <c r="D21" s="263">
        <v>6.4</v>
      </c>
      <c r="E21" s="263"/>
      <c r="F21" s="263"/>
      <c r="G21" s="263" t="s">
        <v>45</v>
      </c>
      <c r="H21" s="263"/>
      <c r="I21" s="90"/>
    </row>
    <row r="22" spans="2:9" ht="14.25" customHeight="1">
      <c r="B22" s="266" t="s">
        <v>102</v>
      </c>
      <c r="C22" s="267"/>
      <c r="D22" s="268">
        <f>D20*D21</f>
        <v>6163.2000000000007</v>
      </c>
      <c r="E22" s="268"/>
      <c r="F22" s="268"/>
      <c r="G22" s="268" t="s">
        <v>41</v>
      </c>
      <c r="H22" s="268"/>
      <c r="I22" s="90"/>
    </row>
    <row r="23" spans="2:9" ht="14.25" customHeight="1">
      <c r="B23" s="261" t="s">
        <v>108</v>
      </c>
      <c r="C23" s="262"/>
      <c r="D23" s="263"/>
      <c r="E23" s="263"/>
      <c r="F23" s="263"/>
      <c r="G23" s="263"/>
      <c r="H23" s="263"/>
      <c r="I23" s="90"/>
    </row>
    <row r="24" spans="2:9" ht="14.25" customHeight="1">
      <c r="B24" s="261" t="s">
        <v>103</v>
      </c>
      <c r="C24" s="262"/>
      <c r="D24" s="263"/>
      <c r="E24" s="263"/>
      <c r="F24" s="263"/>
      <c r="G24" s="263"/>
      <c r="H24" s="263"/>
      <c r="I24" s="90"/>
    </row>
    <row r="25" spans="2:9" ht="14.25">
      <c r="B25" s="261" t="s">
        <v>104</v>
      </c>
      <c r="C25" s="262"/>
      <c r="D25" s="263">
        <v>206.94</v>
      </c>
      <c r="E25" s="263"/>
      <c r="F25" s="263"/>
      <c r="G25" s="263" t="s">
        <v>41</v>
      </c>
      <c r="H25" s="263"/>
      <c r="I25" s="90"/>
    </row>
    <row r="26" spans="2:9" ht="14.25">
      <c r="B26" s="261" t="s">
        <v>105</v>
      </c>
      <c r="C26" s="262"/>
      <c r="D26" s="263">
        <v>388.48</v>
      </c>
      <c r="E26" s="263"/>
      <c r="F26" s="263"/>
      <c r="G26" s="263" t="s">
        <v>41</v>
      </c>
      <c r="H26" s="263"/>
      <c r="I26" s="90"/>
    </row>
    <row r="27" spans="2:9" ht="14.25">
      <c r="B27" s="261" t="s">
        <v>106</v>
      </c>
      <c r="C27" s="262"/>
      <c r="D27" s="263">
        <v>55.2</v>
      </c>
      <c r="E27" s="263"/>
      <c r="F27" s="263"/>
      <c r="G27" s="263" t="s">
        <v>41</v>
      </c>
      <c r="H27" s="263"/>
      <c r="I27" s="90"/>
    </row>
    <row r="28" spans="2:9" ht="14.25">
      <c r="B28" s="261" t="s">
        <v>113</v>
      </c>
      <c r="C28" s="262"/>
      <c r="D28" s="263">
        <v>229.54</v>
      </c>
      <c r="E28" s="263"/>
      <c r="F28" s="263"/>
      <c r="G28" s="263" t="s">
        <v>41</v>
      </c>
      <c r="H28" s="263"/>
      <c r="I28" s="90"/>
    </row>
    <row r="29" spans="2:9" ht="14.25">
      <c r="B29" s="261" t="s">
        <v>114</v>
      </c>
      <c r="C29" s="262"/>
      <c r="D29" s="263">
        <v>48.49</v>
      </c>
      <c r="E29" s="263"/>
      <c r="F29" s="263"/>
      <c r="G29" s="263" t="s">
        <v>41</v>
      </c>
      <c r="H29" s="263"/>
      <c r="I29" s="90"/>
    </row>
    <row r="30" spans="2:9" ht="14.25">
      <c r="B30" s="261"/>
      <c r="C30" s="262"/>
      <c r="D30" s="268">
        <f>SUM(D25:F29)</f>
        <v>928.65000000000009</v>
      </c>
      <c r="E30" s="268"/>
      <c r="F30" s="268"/>
      <c r="G30" s="268" t="s">
        <v>41</v>
      </c>
      <c r="H30" s="268"/>
      <c r="I30" s="90"/>
    </row>
    <row r="31" spans="2:9" ht="14.25">
      <c r="B31" s="261" t="s">
        <v>112</v>
      </c>
      <c r="C31" s="262"/>
      <c r="D31" s="264" t="s">
        <v>115</v>
      </c>
      <c r="E31" s="264"/>
      <c r="F31" s="264"/>
      <c r="G31" s="263"/>
      <c r="H31" s="263"/>
      <c r="I31" s="90"/>
    </row>
    <row r="32" spans="2:9" ht="14.25">
      <c r="B32" s="261"/>
      <c r="C32" s="262"/>
      <c r="D32" s="268">
        <f>20*0.3</f>
        <v>6</v>
      </c>
      <c r="E32" s="268"/>
      <c r="F32" s="268"/>
      <c r="G32" s="268" t="s">
        <v>41</v>
      </c>
      <c r="H32" s="268"/>
      <c r="I32" s="90"/>
    </row>
    <row r="33" spans="2:16" ht="14.25">
      <c r="B33" s="261"/>
      <c r="C33" s="262"/>
      <c r="D33" s="264"/>
      <c r="E33" s="264"/>
      <c r="F33" s="264"/>
      <c r="G33" s="263"/>
      <c r="H33" s="263"/>
      <c r="I33" s="90"/>
    </row>
    <row r="34" spans="2:16" ht="14.25" customHeight="1">
      <c r="B34" s="278" t="s">
        <v>64</v>
      </c>
      <c r="C34" s="279"/>
      <c r="D34" s="265">
        <f>D22+D30+D32</f>
        <v>7097.85</v>
      </c>
      <c r="E34" s="265"/>
      <c r="F34" s="265"/>
      <c r="G34" s="265" t="s">
        <v>45</v>
      </c>
      <c r="H34" s="265"/>
      <c r="I34" s="90"/>
      <c r="N34" s="3"/>
    </row>
    <row r="35" spans="2:16" ht="14.25">
      <c r="B35" s="91"/>
      <c r="C35" s="85"/>
      <c r="D35" s="85"/>
      <c r="E35" s="85"/>
      <c r="F35" s="85"/>
      <c r="G35" s="85"/>
      <c r="H35" s="85"/>
      <c r="I35" s="92"/>
      <c r="N35" s="1">
        <f>60.7*2</f>
        <v>121.4</v>
      </c>
    </row>
    <row r="36" spans="2:16" ht="51.75" customHeight="1">
      <c r="B36" s="93" t="str">
        <f>'Plan Licitação'!C19</f>
        <v>2.2</v>
      </c>
      <c r="C36" s="259" t="str">
        <f>'Plan Licitação'!D19</f>
        <v>MEIO-FIO COM SARJETA, EXECUTADO C/EXTRUSORA (SARJETA 30X8CM MEIO-FIO 15X10CM X H=23CM), INCLUI ESCAVAÇÃO E ACERTO FAIXA 0,45M</v>
      </c>
      <c r="D36" s="259"/>
      <c r="E36" s="259"/>
      <c r="F36" s="259"/>
      <c r="G36" s="259"/>
      <c r="H36" s="259"/>
      <c r="I36" s="260"/>
      <c r="N36" s="1">
        <f>1.3*2</f>
        <v>2.6</v>
      </c>
    </row>
    <row r="37" spans="2:16" ht="14.25" customHeight="1">
      <c r="B37" s="269" t="s">
        <v>63</v>
      </c>
      <c r="C37" s="270"/>
      <c r="D37" s="271">
        <v>963</v>
      </c>
      <c r="E37" s="271"/>
      <c r="F37" s="271"/>
      <c r="G37" s="271" t="s">
        <v>45</v>
      </c>
      <c r="H37" s="271"/>
      <c r="I37" s="89"/>
      <c r="N37" s="1">
        <f>12*2</f>
        <v>24</v>
      </c>
      <c r="P37" s="1">
        <v>4</v>
      </c>
    </row>
    <row r="38" spans="2:16" ht="14.25" customHeight="1">
      <c r="B38" s="266" t="s">
        <v>107</v>
      </c>
      <c r="C38" s="267"/>
      <c r="D38" s="268">
        <f>2*D37</f>
        <v>1926</v>
      </c>
      <c r="E38" s="268"/>
      <c r="F38" s="268"/>
      <c r="G38" s="268" t="s">
        <v>45</v>
      </c>
      <c r="H38" s="268"/>
      <c r="I38" s="90"/>
      <c r="N38" s="1">
        <f>9*2</f>
        <v>18</v>
      </c>
      <c r="P38" s="1">
        <v>15.5</v>
      </c>
    </row>
    <row r="39" spans="2:16" ht="14.25" customHeight="1">
      <c r="B39" s="261" t="s">
        <v>108</v>
      </c>
      <c r="C39" s="262"/>
      <c r="D39" s="263"/>
      <c r="E39" s="263"/>
      <c r="F39" s="263"/>
      <c r="G39" s="263"/>
      <c r="H39" s="263"/>
      <c r="I39" s="90"/>
      <c r="N39" s="1">
        <f>1.13*2</f>
        <v>2.2599999999999998</v>
      </c>
      <c r="P39" s="1">
        <v>12.2</v>
      </c>
    </row>
    <row r="40" spans="2:16" ht="14.25" customHeight="1">
      <c r="B40" s="261" t="s">
        <v>103</v>
      </c>
      <c r="C40" s="262"/>
      <c r="D40" s="285" t="s">
        <v>109</v>
      </c>
      <c r="E40" s="285"/>
      <c r="F40" s="285"/>
      <c r="G40" s="86"/>
      <c r="H40" s="86"/>
      <c r="I40" s="90"/>
      <c r="N40" s="1">
        <v>4</v>
      </c>
      <c r="P40" s="3">
        <f>SUM(P37:P39)</f>
        <v>31.7</v>
      </c>
    </row>
    <row r="41" spans="2:16" ht="14.25">
      <c r="B41" s="261"/>
      <c r="C41" s="262"/>
      <c r="D41" s="285"/>
      <c r="E41" s="285"/>
      <c r="F41" s="285"/>
      <c r="G41" s="86"/>
      <c r="H41" s="86"/>
      <c r="I41" s="90"/>
      <c r="N41" s="1">
        <v>19.350000000000001</v>
      </c>
    </row>
    <row r="42" spans="2:16" ht="14.25">
      <c r="B42" s="261"/>
      <c r="C42" s="262"/>
      <c r="D42" s="285"/>
      <c r="E42" s="285"/>
      <c r="F42" s="285"/>
      <c r="G42" s="86"/>
      <c r="H42" s="86"/>
      <c r="I42" s="90"/>
      <c r="N42" s="1">
        <v>2.8</v>
      </c>
    </row>
    <row r="43" spans="2:16" ht="14.25">
      <c r="B43" s="261"/>
      <c r="C43" s="262"/>
      <c r="D43" s="268">
        <v>250.95</v>
      </c>
      <c r="E43" s="268"/>
      <c r="F43" s="268"/>
      <c r="G43" s="268" t="s">
        <v>45</v>
      </c>
      <c r="H43" s="268"/>
      <c r="I43" s="90"/>
      <c r="N43" s="1">
        <v>2.5</v>
      </c>
    </row>
    <row r="44" spans="2:16" ht="14.25" customHeight="1">
      <c r="B44" s="261" t="s">
        <v>110</v>
      </c>
      <c r="C44" s="262"/>
      <c r="D44" s="263"/>
      <c r="E44" s="263"/>
      <c r="F44" s="263"/>
      <c r="G44" s="263"/>
      <c r="H44" s="263"/>
      <c r="I44" s="90"/>
      <c r="N44" s="1">
        <v>3.7</v>
      </c>
    </row>
    <row r="45" spans="2:16" ht="14.25" customHeight="1">
      <c r="B45" s="261" t="s">
        <v>103</v>
      </c>
      <c r="C45" s="262"/>
      <c r="D45" s="263" t="s">
        <v>111</v>
      </c>
      <c r="E45" s="263"/>
      <c r="F45" s="263"/>
      <c r="G45" s="263"/>
      <c r="H45" s="263"/>
      <c r="I45" s="90"/>
      <c r="N45" s="1">
        <v>3.93</v>
      </c>
    </row>
    <row r="46" spans="2:16" ht="14.25" customHeight="1">
      <c r="B46" s="261"/>
      <c r="C46" s="262"/>
      <c r="D46" s="268">
        <v>31.7</v>
      </c>
      <c r="E46" s="268"/>
      <c r="F46" s="268"/>
      <c r="G46" s="268" t="s">
        <v>45</v>
      </c>
      <c r="H46" s="268"/>
      <c r="I46" s="90"/>
      <c r="N46" s="1">
        <v>2.97</v>
      </c>
    </row>
    <row r="47" spans="2:16" ht="14.25" customHeight="1">
      <c r="B47" s="261"/>
      <c r="C47" s="262"/>
      <c r="D47" s="263"/>
      <c r="E47" s="263"/>
      <c r="F47" s="263"/>
      <c r="G47" s="263"/>
      <c r="H47" s="263"/>
      <c r="I47" s="90"/>
      <c r="N47" s="3">
        <f>SUM(N34:N46)</f>
        <v>207.51</v>
      </c>
    </row>
    <row r="48" spans="2:16" ht="14.25" customHeight="1">
      <c r="B48" s="261" t="s">
        <v>112</v>
      </c>
      <c r="C48" s="262"/>
      <c r="D48" s="268">
        <v>20</v>
      </c>
      <c r="E48" s="268"/>
      <c r="F48" s="268"/>
      <c r="G48" s="268" t="s">
        <v>45</v>
      </c>
      <c r="H48" s="268"/>
      <c r="I48" s="90"/>
      <c r="N48" s="3"/>
    </row>
    <row r="49" spans="2:14" ht="14.25" customHeight="1">
      <c r="B49" s="261"/>
      <c r="C49" s="262"/>
      <c r="D49" s="263"/>
      <c r="E49" s="263"/>
      <c r="F49" s="263"/>
      <c r="G49" s="263"/>
      <c r="H49" s="263"/>
      <c r="I49" s="90"/>
      <c r="N49" s="3"/>
    </row>
    <row r="50" spans="2:14" ht="14.25" customHeight="1">
      <c r="B50" s="278" t="s">
        <v>64</v>
      </c>
      <c r="C50" s="279"/>
      <c r="D50" s="265">
        <f>D38+D43-D46-D48</f>
        <v>2125.25</v>
      </c>
      <c r="E50" s="265"/>
      <c r="F50" s="265"/>
      <c r="G50" s="265" t="s">
        <v>45</v>
      </c>
      <c r="H50" s="265"/>
      <c r="I50" s="90"/>
      <c r="N50" s="3"/>
    </row>
    <row r="51" spans="2:14" ht="14.25" customHeight="1">
      <c r="B51" s="261"/>
      <c r="C51" s="262"/>
      <c r="D51" s="263"/>
      <c r="E51" s="263"/>
      <c r="F51" s="263"/>
      <c r="G51" s="263"/>
      <c r="H51" s="263"/>
      <c r="I51" s="90"/>
      <c r="N51" s="3"/>
    </row>
    <row r="52" spans="2:14" ht="51.75" customHeight="1">
      <c r="B52" s="161" t="str">
        <f>'Plan Licitação'!C20</f>
        <v>2.3</v>
      </c>
      <c r="C52" s="286" t="str">
        <f>'Plan Licitação'!D20</f>
        <v>GUIA DE MEIO-FIO, EM CONCRETO COM FCK 20MPA, PRÉ-MOLDADA, MFC-01 PADRÃO DER-MG, DIMENSÕES (12X16,7X35)CM, EXCLUSIVE SARJETA, INCLUSIVE ESCAVAÇÃO, APILOAMENTO E TRANSPORTE COM RETIRADA DO MATERIAL ESCAVADO (EM CAÇAMBA)</v>
      </c>
      <c r="D52" s="286"/>
      <c r="E52" s="286"/>
      <c r="F52" s="286"/>
      <c r="G52" s="286"/>
      <c r="H52" s="286"/>
      <c r="I52" s="286"/>
    </row>
    <row r="53" spans="2:14" ht="14.25" customHeight="1">
      <c r="B53" s="105"/>
      <c r="C53" s="106"/>
      <c r="D53" s="107"/>
      <c r="E53" s="107"/>
      <c r="F53" s="107"/>
      <c r="G53" s="107"/>
      <c r="H53" s="107"/>
      <c r="I53" s="90"/>
      <c r="N53" s="3"/>
    </row>
    <row r="54" spans="2:14" ht="14.25" customHeight="1">
      <c r="B54" s="261" t="s">
        <v>112</v>
      </c>
      <c r="C54" s="262"/>
      <c r="D54" s="268">
        <v>20</v>
      </c>
      <c r="E54" s="268"/>
      <c r="F54" s="268"/>
      <c r="G54" s="268" t="s">
        <v>45</v>
      </c>
      <c r="H54" s="268"/>
      <c r="I54" s="90"/>
      <c r="N54" s="3"/>
    </row>
    <row r="55" spans="2:14" ht="14.25" customHeight="1">
      <c r="B55" s="105"/>
      <c r="C55" s="106"/>
      <c r="D55" s="107"/>
      <c r="E55" s="107"/>
      <c r="F55" s="107"/>
      <c r="G55" s="107"/>
      <c r="H55" s="107"/>
      <c r="I55" s="90"/>
      <c r="N55" s="3"/>
    </row>
    <row r="56" spans="2:14" ht="14.25" customHeight="1">
      <c r="B56" s="278" t="s">
        <v>64</v>
      </c>
      <c r="C56" s="279"/>
      <c r="D56" s="265">
        <v>20</v>
      </c>
      <c r="E56" s="265"/>
      <c r="F56" s="265"/>
      <c r="G56" s="265" t="s">
        <v>45</v>
      </c>
      <c r="H56" s="265"/>
      <c r="I56" s="90"/>
      <c r="N56" s="3"/>
    </row>
    <row r="57" spans="2:14" ht="14.25">
      <c r="B57" s="105"/>
      <c r="C57" s="106"/>
      <c r="D57" s="109"/>
      <c r="E57" s="109"/>
      <c r="F57" s="109"/>
      <c r="G57" s="107"/>
      <c r="H57" s="107"/>
      <c r="I57" s="90"/>
    </row>
    <row r="58" spans="2:14" s="128" customFormat="1" ht="14.25">
      <c r="B58" s="127">
        <f>'Plan Licitação'!C23</f>
        <v>3</v>
      </c>
      <c r="C58" s="251" t="str">
        <f>'Plan Licitação'!D23</f>
        <v>DRENAGEM PLUVIAL</v>
      </c>
      <c r="D58" s="252"/>
      <c r="E58" s="252"/>
      <c r="F58" s="252"/>
      <c r="G58" s="252"/>
      <c r="H58" s="252"/>
      <c r="I58" s="253"/>
    </row>
    <row r="59" spans="2:14" ht="51" customHeight="1">
      <c r="B59" s="88" t="str">
        <f>'Plan Licitação'!C24</f>
        <v>3.1</v>
      </c>
      <c r="C59" s="257" t="str">
        <f>'Plan Licitação'!D24</f>
        <v>CAIXA PARA BOCA DE LOBO SIMPLES RETANGULAR, EM ALVENARIA COM BLOCOS DE CONCRETO, DIMENSÕES INTERNAS: 0,6X1X1,2 M. AF_12/2020</v>
      </c>
      <c r="D59" s="257"/>
      <c r="E59" s="257"/>
      <c r="F59" s="257"/>
      <c r="G59" s="257"/>
      <c r="H59" s="257"/>
      <c r="I59" s="258"/>
    </row>
    <row r="60" spans="2:14" ht="14.25">
      <c r="B60" s="280" t="s">
        <v>121</v>
      </c>
      <c r="C60" s="281"/>
      <c r="D60" s="281"/>
      <c r="E60" s="281"/>
      <c r="F60" s="281"/>
      <c r="G60" s="281"/>
      <c r="H60" s="281"/>
      <c r="I60" s="282"/>
    </row>
    <row r="61" spans="2:14" ht="14.25" customHeight="1">
      <c r="B61" s="278" t="s">
        <v>64</v>
      </c>
      <c r="C61" s="279"/>
      <c r="D61" s="265">
        <v>3</v>
      </c>
      <c r="E61" s="265"/>
      <c r="F61" s="265"/>
      <c r="G61" s="265" t="s">
        <v>132</v>
      </c>
      <c r="H61" s="265"/>
      <c r="I61" s="90"/>
      <c r="N61" s="3"/>
    </row>
    <row r="62" spans="2:14" ht="14.25">
      <c r="B62" s="275"/>
      <c r="C62" s="276"/>
      <c r="D62" s="276"/>
      <c r="E62" s="276"/>
      <c r="F62" s="276"/>
      <c r="G62" s="277"/>
      <c r="H62" s="277"/>
      <c r="I62" s="96"/>
    </row>
    <row r="63" spans="2:14" ht="65.25" customHeight="1">
      <c r="B63" s="97" t="str">
        <f>'Plan Licitação'!C25</f>
        <v>3.2</v>
      </c>
      <c r="C63" s="283" t="str">
        <f>'Plan Licitação'!D25</f>
        <v>CONJUNTO QUADRO E GRELHA PARA BOCA DE LOBO TIPO A (FERRO FUNDIDO) - PADRAO SUDECAP</v>
      </c>
      <c r="D63" s="283"/>
      <c r="E63" s="283"/>
      <c r="F63" s="283"/>
      <c r="G63" s="283"/>
      <c r="H63" s="283"/>
      <c r="I63" s="284"/>
    </row>
    <row r="64" spans="2:14" ht="14.25">
      <c r="B64" s="280" t="s">
        <v>121</v>
      </c>
      <c r="C64" s="281"/>
      <c r="D64" s="281"/>
      <c r="E64" s="281"/>
      <c r="F64" s="281"/>
      <c r="G64" s="281"/>
      <c r="H64" s="281"/>
      <c r="I64" s="282"/>
    </row>
    <row r="65" spans="2:14" ht="14.25" customHeight="1">
      <c r="B65" s="278" t="s">
        <v>64</v>
      </c>
      <c r="C65" s="279"/>
      <c r="D65" s="265">
        <v>3</v>
      </c>
      <c r="E65" s="265"/>
      <c r="F65" s="265"/>
      <c r="G65" s="265" t="s">
        <v>132</v>
      </c>
      <c r="H65" s="265"/>
      <c r="I65" s="90"/>
      <c r="N65" s="3"/>
    </row>
    <row r="66" spans="2:14" ht="14.25">
      <c r="B66" s="261"/>
      <c r="C66" s="262"/>
      <c r="D66" s="262"/>
      <c r="E66" s="262"/>
      <c r="F66" s="262"/>
      <c r="G66" s="263"/>
      <c r="H66" s="263"/>
      <c r="I66" s="95"/>
    </row>
    <row r="67" spans="2:14" s="128" customFormat="1" ht="14.25">
      <c r="B67" s="127">
        <f>'Plan Licitação'!C29</f>
        <v>4</v>
      </c>
      <c r="C67" s="251" t="str">
        <f>'Plan Licitação'!D29</f>
        <v>SINALIZAÇÃO VERTICAL</v>
      </c>
      <c r="D67" s="252"/>
      <c r="E67" s="252"/>
      <c r="F67" s="252"/>
      <c r="G67" s="252"/>
      <c r="H67" s="252"/>
      <c r="I67" s="253"/>
    </row>
    <row r="68" spans="2:14" ht="48.75" customHeight="1">
      <c r="B68" s="93" t="str">
        <f>'Plan Licitação'!C30</f>
        <v>4.1</v>
      </c>
      <c r="C68" s="259" t="str">
        <f>'Plan Licitação'!D30</f>
        <v>PLACA DE SINALIZAÇÃO RETANGULAR 0,60x0,60 m SIMPLES, INCLUSO TUBO DE AÇO GALVANIZADO PARA SUPORTE COM DN = 50 MM</v>
      </c>
      <c r="D68" s="259"/>
      <c r="E68" s="259"/>
      <c r="F68" s="259"/>
      <c r="G68" s="259"/>
      <c r="H68" s="259"/>
      <c r="I68" s="260"/>
    </row>
    <row r="69" spans="2:14" ht="14.25">
      <c r="B69" s="272"/>
      <c r="C69" s="273"/>
      <c r="D69" s="273"/>
      <c r="E69" s="273"/>
      <c r="F69" s="273"/>
      <c r="G69" s="271"/>
      <c r="H69" s="271"/>
      <c r="I69" s="94"/>
    </row>
    <row r="70" spans="2:14" ht="14.25" customHeight="1">
      <c r="B70" s="278" t="s">
        <v>64</v>
      </c>
      <c r="C70" s="279"/>
      <c r="D70" s="265">
        <v>10</v>
      </c>
      <c r="E70" s="265"/>
      <c r="F70" s="265"/>
      <c r="G70" s="265" t="s">
        <v>132</v>
      </c>
      <c r="H70" s="265"/>
      <c r="I70" s="90"/>
      <c r="N70" s="3"/>
    </row>
    <row r="71" spans="2:14">
      <c r="B71" s="4"/>
      <c r="I71" s="5"/>
    </row>
    <row r="72" spans="2:14" ht="51.75" customHeight="1">
      <c r="B72" s="87" t="str">
        <f>'Plan Licitação'!C31</f>
        <v>4.2</v>
      </c>
      <c r="C72" s="286" t="str">
        <f>'Plan Licitação'!D31</f>
        <v>PLACA DE SINALIZAÇÃO CIRCULAR  Ø75cm DUPLA, INCLUSO TUBO DE AÇO GALVANIZADO PARA SUPORTE COM DN = 50 MM</v>
      </c>
      <c r="D72" s="286"/>
      <c r="E72" s="286"/>
      <c r="F72" s="286"/>
      <c r="G72" s="286"/>
      <c r="H72" s="286"/>
      <c r="I72" s="287"/>
    </row>
    <row r="73" spans="2:14" ht="14.25">
      <c r="B73" s="272"/>
      <c r="C73" s="273"/>
      <c r="D73" s="273"/>
      <c r="E73" s="273"/>
      <c r="F73" s="273"/>
      <c r="G73" s="271"/>
      <c r="H73" s="271"/>
      <c r="I73" s="108"/>
    </row>
    <row r="74" spans="2:14" ht="14.25" customHeight="1">
      <c r="B74" s="278" t="s">
        <v>64</v>
      </c>
      <c r="C74" s="279"/>
      <c r="D74" s="265">
        <v>6</v>
      </c>
      <c r="E74" s="265"/>
      <c r="F74" s="265"/>
      <c r="G74" s="265" t="s">
        <v>132</v>
      </c>
      <c r="H74" s="265"/>
      <c r="I74" s="90"/>
      <c r="N74" s="3"/>
    </row>
    <row r="75" spans="2:14">
      <c r="B75" s="4"/>
      <c r="I75" s="5"/>
    </row>
    <row r="76" spans="2:14">
      <c r="B76" s="4"/>
      <c r="I76" s="5"/>
    </row>
    <row r="77" spans="2:14">
      <c r="B77" s="4"/>
      <c r="I77" s="5"/>
    </row>
    <row r="78" spans="2:14">
      <c r="B78" s="4"/>
      <c r="I78" s="5"/>
    </row>
    <row r="79" spans="2:14">
      <c r="B79" s="4"/>
      <c r="I79" s="5"/>
    </row>
    <row r="80" spans="2:14">
      <c r="B80" s="4"/>
      <c r="I80" s="5"/>
    </row>
    <row r="81" spans="2:9">
      <c r="B81" s="4"/>
      <c r="I81" s="5"/>
    </row>
    <row r="82" spans="2:9">
      <c r="B82" s="4"/>
      <c r="I82" s="5"/>
    </row>
    <row r="83" spans="2:9">
      <c r="B83" s="4"/>
      <c r="I83" s="5"/>
    </row>
    <row r="84" spans="2:9" ht="14.25">
      <c r="B84" s="4"/>
      <c r="C84" s="80" t="s">
        <v>35</v>
      </c>
      <c r="G84" s="80" t="s">
        <v>36</v>
      </c>
      <c r="I84" s="5"/>
    </row>
    <row r="85" spans="2:9" ht="14.25">
      <c r="B85" s="4"/>
      <c r="C85" s="80" t="s">
        <v>25</v>
      </c>
      <c r="G85" s="80" t="s">
        <v>37</v>
      </c>
      <c r="I85" s="5"/>
    </row>
    <row r="86" spans="2:9">
      <c r="B86" s="4"/>
      <c r="I86" s="5"/>
    </row>
    <row r="87" spans="2:9" ht="13.5" thickBot="1">
      <c r="B87" s="6"/>
      <c r="C87" s="7"/>
      <c r="D87" s="7"/>
      <c r="E87" s="7"/>
      <c r="F87" s="7"/>
      <c r="G87" s="7"/>
      <c r="H87" s="7"/>
      <c r="I87" s="8"/>
    </row>
    <row r="95" spans="2:9" ht="14.25">
      <c r="D95" s="79"/>
      <c r="E95" s="80"/>
      <c r="F95" s="81"/>
      <c r="G95" s="80"/>
      <c r="H95" s="80"/>
      <c r="I95" s="80"/>
    </row>
    <row r="96" spans="2:9" ht="14.25">
      <c r="D96" s="79"/>
      <c r="E96" s="80"/>
      <c r="F96" s="81"/>
      <c r="G96" s="80"/>
      <c r="H96" s="80"/>
      <c r="I96" s="80"/>
    </row>
    <row r="227" ht="73.900000000000006" customHeigh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 ht="30.6" customHeigh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 ht="27.6" customHeigh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 ht="33" customHeigh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9" s="2" customFormat="1" ht="63.6" customHeight="1"/>
    <row r="270" s="3" customFormat="1"/>
    <row r="271" s="3" customFormat="1"/>
    <row r="272" s="3" customFormat="1"/>
    <row r="274" ht="49.15" customHeight="1"/>
    <row r="288" ht="37.9" customHeight="1"/>
    <row r="296" ht="13.15" customHeight="1"/>
    <row r="297" s="2" customFormat="1" ht="43.9" customHeight="1"/>
    <row r="308" ht="31.9" customHeight="1"/>
    <row r="317" ht="37.15" customHeight="1"/>
    <row r="326" ht="13.15" customHeight="1"/>
    <row r="327" ht="53.45" customHeight="1"/>
    <row r="350" ht="45.6" customHeight="1"/>
  </sheetData>
  <mergeCells count="145">
    <mergeCell ref="B74:C74"/>
    <mergeCell ref="D74:F74"/>
    <mergeCell ref="G74:H74"/>
    <mergeCell ref="B6:I6"/>
    <mergeCell ref="B70:C70"/>
    <mergeCell ref="D70:F70"/>
    <mergeCell ref="C72:I72"/>
    <mergeCell ref="B73:F73"/>
    <mergeCell ref="G73:H73"/>
    <mergeCell ref="C52:I52"/>
    <mergeCell ref="B54:C54"/>
    <mergeCell ref="D54:F54"/>
    <mergeCell ref="G54:H54"/>
    <mergeCell ref="B56:C56"/>
    <mergeCell ref="D56:F56"/>
    <mergeCell ref="G56:H56"/>
    <mergeCell ref="B51:C51"/>
    <mergeCell ref="D51:F51"/>
    <mergeCell ref="B30:C30"/>
    <mergeCell ref="D30:F30"/>
    <mergeCell ref="G30:H30"/>
    <mergeCell ref="B31:C31"/>
    <mergeCell ref="D31:F31"/>
    <mergeCell ref="G31:H31"/>
    <mergeCell ref="B1:I1"/>
    <mergeCell ref="B2:I2"/>
    <mergeCell ref="D3:I3"/>
    <mergeCell ref="B4:I4"/>
    <mergeCell ref="B5:I5"/>
    <mergeCell ref="B14:C14"/>
    <mergeCell ref="D14:F14"/>
    <mergeCell ref="G14:H14"/>
    <mergeCell ref="B16:C16"/>
    <mergeCell ref="D16:F16"/>
    <mergeCell ref="G16:H16"/>
    <mergeCell ref="B12:C12"/>
    <mergeCell ref="D12:F12"/>
    <mergeCell ref="G12:H12"/>
    <mergeCell ref="B13:C13"/>
    <mergeCell ref="D13:F13"/>
    <mergeCell ref="G13:H13"/>
    <mergeCell ref="D50:F50"/>
    <mergeCell ref="D44:F44"/>
    <mergeCell ref="B45:C45"/>
    <mergeCell ref="D45:F45"/>
    <mergeCell ref="B46:C46"/>
    <mergeCell ref="D46:F46"/>
    <mergeCell ref="B39:C39"/>
    <mergeCell ref="D26:F26"/>
    <mergeCell ref="G26:H26"/>
    <mergeCell ref="B27:C27"/>
    <mergeCell ref="D27:F27"/>
    <mergeCell ref="G27:H27"/>
    <mergeCell ref="B32:C32"/>
    <mergeCell ref="D32:F32"/>
    <mergeCell ref="G32:H32"/>
    <mergeCell ref="G37:H37"/>
    <mergeCell ref="B40:C40"/>
    <mergeCell ref="B41:C41"/>
    <mergeCell ref="B42:C42"/>
    <mergeCell ref="D40:F42"/>
    <mergeCell ref="B44:C44"/>
    <mergeCell ref="G45:H45"/>
    <mergeCell ref="B26:C26"/>
    <mergeCell ref="G70:H70"/>
    <mergeCell ref="G65:H65"/>
    <mergeCell ref="B69:F69"/>
    <mergeCell ref="G69:H69"/>
    <mergeCell ref="B49:C49"/>
    <mergeCell ref="C59:I59"/>
    <mergeCell ref="G61:H61"/>
    <mergeCell ref="G51:H51"/>
    <mergeCell ref="G47:H47"/>
    <mergeCell ref="G48:H48"/>
    <mergeCell ref="B60:I60"/>
    <mergeCell ref="C67:I67"/>
    <mergeCell ref="B64:I64"/>
    <mergeCell ref="B65:C65"/>
    <mergeCell ref="D65:F65"/>
    <mergeCell ref="B61:C61"/>
    <mergeCell ref="D61:F61"/>
    <mergeCell ref="C68:I68"/>
    <mergeCell ref="C63:I63"/>
    <mergeCell ref="B66:F66"/>
    <mergeCell ref="G66:H66"/>
    <mergeCell ref="C58:I58"/>
    <mergeCell ref="D47:F47"/>
    <mergeCell ref="D48:F48"/>
    <mergeCell ref="D20:F20"/>
    <mergeCell ref="G20:H20"/>
    <mergeCell ref="D21:F21"/>
    <mergeCell ref="G24:H24"/>
    <mergeCell ref="B23:C23"/>
    <mergeCell ref="D23:F23"/>
    <mergeCell ref="G23:H23"/>
    <mergeCell ref="B25:C25"/>
    <mergeCell ref="D25:F25"/>
    <mergeCell ref="B21:C21"/>
    <mergeCell ref="G39:H39"/>
    <mergeCell ref="G49:H49"/>
    <mergeCell ref="B62:F62"/>
    <mergeCell ref="G21:H21"/>
    <mergeCell ref="G62:H62"/>
    <mergeCell ref="G43:H43"/>
    <mergeCell ref="G50:H50"/>
    <mergeCell ref="B47:C47"/>
    <mergeCell ref="B48:C48"/>
    <mergeCell ref="B34:C34"/>
    <mergeCell ref="G44:H44"/>
    <mergeCell ref="B43:C43"/>
    <mergeCell ref="D43:F43"/>
    <mergeCell ref="B28:C28"/>
    <mergeCell ref="D28:F28"/>
    <mergeCell ref="G28:H28"/>
    <mergeCell ref="B29:C29"/>
    <mergeCell ref="D29:F29"/>
    <mergeCell ref="G29:H29"/>
    <mergeCell ref="D34:F34"/>
    <mergeCell ref="G46:H46"/>
    <mergeCell ref="D49:F49"/>
    <mergeCell ref="B50:C50"/>
    <mergeCell ref="C7:I7"/>
    <mergeCell ref="C8:I8"/>
    <mergeCell ref="C18:I18"/>
    <mergeCell ref="C19:I19"/>
    <mergeCell ref="C36:I36"/>
    <mergeCell ref="B33:C33"/>
    <mergeCell ref="D39:F39"/>
    <mergeCell ref="D33:F33"/>
    <mergeCell ref="G33:H33"/>
    <mergeCell ref="G34:H34"/>
    <mergeCell ref="B38:C38"/>
    <mergeCell ref="D38:F38"/>
    <mergeCell ref="G38:H38"/>
    <mergeCell ref="C11:I11"/>
    <mergeCell ref="B22:C22"/>
    <mergeCell ref="D22:F22"/>
    <mergeCell ref="G22:H22"/>
    <mergeCell ref="B24:C24"/>
    <mergeCell ref="D24:F24"/>
    <mergeCell ref="G25:H25"/>
    <mergeCell ref="B37:C37"/>
    <mergeCell ref="D37:F37"/>
    <mergeCell ref="B9:I9"/>
    <mergeCell ref="B20:C20"/>
  </mergeCells>
  <printOptions horizontalCentered="1"/>
  <pageMargins left="0.59055118110236227" right="0.59055118110236227" top="0.78740157480314965" bottom="0.98425196850393704" header="0.19685039370078741" footer="0.19685039370078741"/>
  <pageSetup paperSize="9" scale="87" fitToHeight="3" orientation="portrait" horizontalDpi="4294967293" r:id="rId1"/>
  <headerFooter>
    <oddFooter>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8"/>
  <sheetViews>
    <sheetView workbookViewId="0">
      <selection activeCell="Q23" sqref="Q23"/>
    </sheetView>
  </sheetViews>
  <sheetFormatPr defaultRowHeight="12.75"/>
  <cols>
    <col min="1" max="1" width="10.6640625" style="146" customWidth="1"/>
    <col min="2" max="7" width="9.33203125" style="146"/>
    <col min="8" max="8" width="15" style="146" customWidth="1"/>
    <col min="9" max="14" width="15.83203125" style="146" customWidth="1"/>
    <col min="15" max="15" width="12.5" style="146" customWidth="1"/>
    <col min="16" max="16384" width="9.33203125" style="146"/>
  </cols>
  <sheetData>
    <row r="1" spans="1:23" s="12" customFormat="1" ht="35.450000000000003" customHeight="1">
      <c r="A1" s="9"/>
      <c r="B1" s="10"/>
      <c r="C1" s="10"/>
      <c r="D1" s="203" t="s">
        <v>6</v>
      </c>
      <c r="E1" s="203"/>
      <c r="F1" s="203"/>
      <c r="G1" s="203"/>
      <c r="H1" s="203"/>
      <c r="I1" s="203"/>
      <c r="J1" s="203"/>
      <c r="K1" s="203"/>
      <c r="L1" s="203"/>
      <c r="M1" s="203"/>
      <c r="N1" s="204"/>
    </row>
    <row r="2" spans="1:23" s="12" customFormat="1" ht="15" customHeight="1">
      <c r="A2" s="13"/>
      <c r="B2" s="14"/>
      <c r="C2" s="15"/>
      <c r="D2" s="304" t="s">
        <v>7</v>
      </c>
      <c r="E2" s="304"/>
      <c r="F2" s="304"/>
      <c r="G2" s="304"/>
      <c r="H2" s="304"/>
      <c r="I2" s="304"/>
      <c r="J2" s="304"/>
      <c r="K2" s="304"/>
      <c r="L2" s="304"/>
      <c r="M2" s="304"/>
      <c r="N2" s="305"/>
    </row>
    <row r="3" spans="1:23" s="12" customFormat="1" ht="21" customHeight="1">
      <c r="A3" s="13"/>
      <c r="B3" s="14"/>
      <c r="C3" s="14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4"/>
    </row>
    <row r="4" spans="1:23" s="12" customFormat="1" ht="8.4499999999999993" customHeight="1">
      <c r="A4" s="13"/>
      <c r="B4" s="14"/>
      <c r="C4" s="14"/>
      <c r="D4" s="18"/>
      <c r="E4" s="18"/>
      <c r="F4" s="18"/>
      <c r="G4" s="18"/>
      <c r="H4" s="18"/>
      <c r="I4" s="162"/>
      <c r="J4" s="11"/>
      <c r="K4" s="11"/>
      <c r="N4" s="165"/>
    </row>
    <row r="5" spans="1:23" s="12" customFormat="1" ht="30" customHeight="1">
      <c r="A5" s="301" t="s">
        <v>129</v>
      </c>
      <c r="B5" s="302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3"/>
    </row>
    <row r="6" spans="1:23" s="12" customFormat="1" ht="24" customHeight="1">
      <c r="A6" s="209" t="s">
        <v>66</v>
      </c>
      <c r="B6" s="210"/>
      <c r="C6" s="210"/>
      <c r="D6" s="210"/>
      <c r="E6" s="210"/>
      <c r="F6" s="210"/>
      <c r="G6" s="210"/>
      <c r="H6" s="210"/>
      <c r="I6" s="210"/>
      <c r="J6" s="210"/>
      <c r="K6" s="211"/>
      <c r="L6" s="295" t="s">
        <v>133</v>
      </c>
      <c r="M6" s="296"/>
      <c r="N6" s="297"/>
    </row>
    <row r="7" spans="1:23" s="12" customFormat="1" ht="21.75" customHeight="1">
      <c r="A7" s="209" t="s">
        <v>68</v>
      </c>
      <c r="B7" s="210"/>
      <c r="C7" s="210"/>
      <c r="D7" s="210"/>
      <c r="E7" s="210"/>
      <c r="F7" s="210"/>
      <c r="G7" s="210"/>
      <c r="H7" s="210"/>
      <c r="I7" s="210"/>
      <c r="J7" s="210"/>
      <c r="K7" s="211"/>
      <c r="L7" s="298"/>
      <c r="M7" s="299"/>
      <c r="N7" s="300"/>
    </row>
    <row r="8" spans="1:23">
      <c r="A8" s="166"/>
      <c r="N8" s="167"/>
    </row>
    <row r="9" spans="1:23" s="155" customFormat="1" ht="45.75" customHeight="1">
      <c r="A9" s="147" t="s">
        <v>87</v>
      </c>
      <c r="B9" s="290" t="s">
        <v>80</v>
      </c>
      <c r="C9" s="291"/>
      <c r="D9" s="291"/>
      <c r="E9" s="291"/>
      <c r="F9" s="291"/>
      <c r="G9" s="291"/>
      <c r="H9" s="292"/>
      <c r="I9" s="148" t="s">
        <v>81</v>
      </c>
      <c r="J9" s="149"/>
      <c r="K9" s="150" t="s">
        <v>82</v>
      </c>
      <c r="L9" s="151">
        <v>1</v>
      </c>
      <c r="M9" s="152"/>
      <c r="N9" s="168">
        <f>SUM(N10:N14)</f>
        <v>705.3</v>
      </c>
      <c r="O9" s="153"/>
      <c r="P9" s="153"/>
      <c r="Q9" s="153"/>
      <c r="R9" s="153"/>
      <c r="S9" s="153"/>
      <c r="T9" s="153"/>
      <c r="U9" s="154"/>
      <c r="V9" s="154"/>
      <c r="W9" s="154"/>
    </row>
    <row r="10" spans="1:23" s="138" customFormat="1" ht="27" customHeight="1">
      <c r="A10" s="169" t="s">
        <v>86</v>
      </c>
      <c r="B10" s="288" t="s">
        <v>92</v>
      </c>
      <c r="C10" s="289"/>
      <c r="D10" s="289"/>
      <c r="E10" s="289"/>
      <c r="F10" s="289"/>
      <c r="G10" s="289"/>
      <c r="H10" s="289"/>
      <c r="I10" s="139">
        <v>34723</v>
      </c>
      <c r="J10" s="140" t="s">
        <v>43</v>
      </c>
      <c r="K10" s="141" t="s">
        <v>93</v>
      </c>
      <c r="L10" s="142">
        <v>0.36</v>
      </c>
      <c r="M10" s="143">
        <v>1108.81</v>
      </c>
      <c r="N10" s="170">
        <f>ROUND(L10*M10,2)</f>
        <v>399.17</v>
      </c>
      <c r="U10" s="144"/>
      <c r="V10" s="144"/>
      <c r="W10" s="144"/>
    </row>
    <row r="11" spans="1:23" s="138" customFormat="1" ht="38.25" customHeight="1">
      <c r="A11" s="169" t="s">
        <v>88</v>
      </c>
      <c r="B11" s="288" t="s">
        <v>94</v>
      </c>
      <c r="C11" s="289"/>
      <c r="D11" s="289"/>
      <c r="E11" s="289"/>
      <c r="F11" s="289"/>
      <c r="G11" s="289"/>
      <c r="H11" s="289"/>
      <c r="I11" s="139">
        <v>21013</v>
      </c>
      <c r="J11" s="140" t="s">
        <v>43</v>
      </c>
      <c r="K11" s="141" t="s">
        <v>95</v>
      </c>
      <c r="L11" s="142">
        <v>3</v>
      </c>
      <c r="M11" s="143">
        <v>82.85</v>
      </c>
      <c r="N11" s="170">
        <f t="shared" ref="N11:N14" si="0">ROUND(L11*M11,2)</f>
        <v>248.55</v>
      </c>
      <c r="U11" s="144"/>
      <c r="V11" s="144"/>
      <c r="W11" s="144"/>
    </row>
    <row r="12" spans="1:23" s="138" customFormat="1" ht="39" customHeight="1">
      <c r="A12" s="169" t="s">
        <v>89</v>
      </c>
      <c r="B12" s="288" t="s">
        <v>96</v>
      </c>
      <c r="C12" s="289"/>
      <c r="D12" s="289"/>
      <c r="E12" s="289"/>
      <c r="F12" s="289"/>
      <c r="G12" s="289"/>
      <c r="H12" s="289"/>
      <c r="I12" s="139" t="s">
        <v>83</v>
      </c>
      <c r="J12" s="140" t="s">
        <v>43</v>
      </c>
      <c r="K12" s="141" t="s">
        <v>97</v>
      </c>
      <c r="L12" s="142">
        <v>9.6000000000000002E-2</v>
      </c>
      <c r="M12" s="143">
        <v>422.49</v>
      </c>
      <c r="N12" s="170">
        <f t="shared" si="0"/>
        <v>40.56</v>
      </c>
      <c r="U12" s="144"/>
      <c r="V12" s="144"/>
      <c r="W12" s="144"/>
    </row>
    <row r="13" spans="1:23" s="138" customFormat="1" ht="23.25" customHeight="1">
      <c r="A13" s="169" t="s">
        <v>90</v>
      </c>
      <c r="B13" s="288" t="s">
        <v>98</v>
      </c>
      <c r="C13" s="289"/>
      <c r="D13" s="289"/>
      <c r="E13" s="289"/>
      <c r="F13" s="289"/>
      <c r="G13" s="289"/>
      <c r="H13" s="289"/>
      <c r="I13" s="139" t="s">
        <v>84</v>
      </c>
      <c r="J13" s="140" t="s">
        <v>43</v>
      </c>
      <c r="K13" s="141" t="s">
        <v>99</v>
      </c>
      <c r="L13" s="145">
        <v>0.28999999999999998</v>
      </c>
      <c r="M13" s="143">
        <v>25.14</v>
      </c>
      <c r="N13" s="170">
        <f t="shared" si="0"/>
        <v>7.29</v>
      </c>
    </row>
    <row r="14" spans="1:23" s="138" customFormat="1" ht="23.25" customHeight="1">
      <c r="A14" s="169" t="s">
        <v>91</v>
      </c>
      <c r="B14" s="288" t="s">
        <v>100</v>
      </c>
      <c r="C14" s="289"/>
      <c r="D14" s="289"/>
      <c r="E14" s="289"/>
      <c r="F14" s="289"/>
      <c r="G14" s="289"/>
      <c r="H14" s="289"/>
      <c r="I14" s="139" t="s">
        <v>85</v>
      </c>
      <c r="J14" s="140" t="s">
        <v>43</v>
      </c>
      <c r="K14" s="141" t="s">
        <v>99</v>
      </c>
      <c r="L14" s="145">
        <v>0.54</v>
      </c>
      <c r="M14" s="143">
        <v>18.02</v>
      </c>
      <c r="N14" s="170">
        <f t="shared" si="0"/>
        <v>9.73</v>
      </c>
      <c r="O14" s="176">
        <f>SUM(N12:N14)</f>
        <v>57.58</v>
      </c>
    </row>
    <row r="15" spans="1:23">
      <c r="A15" s="166"/>
      <c r="N15" s="167"/>
    </row>
    <row r="16" spans="1:23">
      <c r="A16" s="166"/>
      <c r="N16" s="167"/>
    </row>
    <row r="17" spans="1:23" s="155" customFormat="1" ht="45.75" customHeight="1">
      <c r="A17" s="147" t="s">
        <v>124</v>
      </c>
      <c r="B17" s="290" t="s">
        <v>123</v>
      </c>
      <c r="C17" s="291"/>
      <c r="D17" s="291"/>
      <c r="E17" s="291"/>
      <c r="F17" s="291"/>
      <c r="G17" s="291"/>
      <c r="H17" s="292"/>
      <c r="I17" s="148" t="s">
        <v>128</v>
      </c>
      <c r="J17" s="149"/>
      <c r="K17" s="150" t="s">
        <v>82</v>
      </c>
      <c r="L17" s="151">
        <v>1</v>
      </c>
      <c r="M17" s="152"/>
      <c r="N17" s="168">
        <f>SUM(N18:N22)</f>
        <v>1281.8799999999999</v>
      </c>
      <c r="O17" s="153"/>
      <c r="P17" s="153"/>
      <c r="Q17" s="153"/>
      <c r="R17" s="153"/>
      <c r="S17" s="153"/>
      <c r="T17" s="153"/>
      <c r="U17" s="154"/>
      <c r="V17" s="154"/>
      <c r="W17" s="154"/>
    </row>
    <row r="18" spans="1:23" s="138" customFormat="1" ht="27" customHeight="1">
      <c r="A18" s="169" t="s">
        <v>79</v>
      </c>
      <c r="B18" s="288" t="s">
        <v>92</v>
      </c>
      <c r="C18" s="289"/>
      <c r="D18" s="289"/>
      <c r="E18" s="289"/>
      <c r="F18" s="289"/>
      <c r="G18" s="289"/>
      <c r="H18" s="289"/>
      <c r="I18" s="139">
        <v>34723</v>
      </c>
      <c r="J18" s="140" t="s">
        <v>43</v>
      </c>
      <c r="K18" s="141" t="s">
        <v>93</v>
      </c>
      <c r="L18" s="142">
        <v>0.88</v>
      </c>
      <c r="M18" s="143">
        <v>1108.81</v>
      </c>
      <c r="N18" s="170">
        <f>ROUND(L18*M18,2)</f>
        <v>975.75</v>
      </c>
      <c r="U18" s="144"/>
      <c r="V18" s="144"/>
      <c r="W18" s="144"/>
    </row>
    <row r="19" spans="1:23" s="138" customFormat="1" ht="27" customHeight="1">
      <c r="A19" s="169" t="s">
        <v>125</v>
      </c>
      <c r="B19" s="288" t="s">
        <v>94</v>
      </c>
      <c r="C19" s="289"/>
      <c r="D19" s="289"/>
      <c r="E19" s="289"/>
      <c r="F19" s="289"/>
      <c r="G19" s="289"/>
      <c r="H19" s="289"/>
      <c r="I19" s="139">
        <v>21013</v>
      </c>
      <c r="J19" s="140" t="s">
        <v>43</v>
      </c>
      <c r="K19" s="141" t="s">
        <v>95</v>
      </c>
      <c r="L19" s="142">
        <v>3</v>
      </c>
      <c r="M19" s="143">
        <v>82.85</v>
      </c>
      <c r="N19" s="170">
        <f t="shared" ref="N19:N22" si="1">ROUND(L19*M19,2)</f>
        <v>248.55</v>
      </c>
      <c r="U19" s="144"/>
      <c r="V19" s="144"/>
      <c r="W19" s="144"/>
    </row>
    <row r="20" spans="1:23" s="138" customFormat="1" ht="27" customHeight="1">
      <c r="A20" s="169" t="s">
        <v>122</v>
      </c>
      <c r="B20" s="288" t="s">
        <v>96</v>
      </c>
      <c r="C20" s="289"/>
      <c r="D20" s="289"/>
      <c r="E20" s="289"/>
      <c r="F20" s="289"/>
      <c r="G20" s="289"/>
      <c r="H20" s="289"/>
      <c r="I20" s="139" t="s">
        <v>83</v>
      </c>
      <c r="J20" s="140" t="s">
        <v>43</v>
      </c>
      <c r="K20" s="141" t="s">
        <v>97</v>
      </c>
      <c r="L20" s="142">
        <v>9.6000000000000002E-2</v>
      </c>
      <c r="M20" s="143">
        <v>422.49</v>
      </c>
      <c r="N20" s="170">
        <f t="shared" si="1"/>
        <v>40.56</v>
      </c>
      <c r="U20" s="144"/>
      <c r="V20" s="144"/>
      <c r="W20" s="144"/>
    </row>
    <row r="21" spans="1:23" s="138" customFormat="1" ht="27" customHeight="1">
      <c r="A21" s="169" t="s">
        <v>126</v>
      </c>
      <c r="B21" s="288" t="s">
        <v>98</v>
      </c>
      <c r="C21" s="289"/>
      <c r="D21" s="289"/>
      <c r="E21" s="289"/>
      <c r="F21" s="289"/>
      <c r="G21" s="289"/>
      <c r="H21" s="289"/>
      <c r="I21" s="139" t="s">
        <v>84</v>
      </c>
      <c r="J21" s="140" t="s">
        <v>43</v>
      </c>
      <c r="K21" s="141" t="s">
        <v>99</v>
      </c>
      <c r="L21" s="142">
        <v>0.28999999999999998</v>
      </c>
      <c r="M21" s="143">
        <v>25.14</v>
      </c>
      <c r="N21" s="170">
        <f t="shared" si="1"/>
        <v>7.29</v>
      </c>
      <c r="U21" s="144"/>
      <c r="V21" s="144"/>
      <c r="W21" s="144"/>
    </row>
    <row r="22" spans="1:23" s="138" customFormat="1" ht="27" customHeight="1">
      <c r="A22" s="169" t="s">
        <v>127</v>
      </c>
      <c r="B22" s="288" t="s">
        <v>100</v>
      </c>
      <c r="C22" s="289"/>
      <c r="D22" s="289"/>
      <c r="E22" s="289"/>
      <c r="F22" s="289"/>
      <c r="G22" s="289"/>
      <c r="H22" s="289"/>
      <c r="I22" s="139" t="s">
        <v>85</v>
      </c>
      <c r="J22" s="140" t="s">
        <v>43</v>
      </c>
      <c r="K22" s="141" t="s">
        <v>99</v>
      </c>
      <c r="L22" s="142">
        <v>0.54</v>
      </c>
      <c r="M22" s="143">
        <v>18.02</v>
      </c>
      <c r="N22" s="170">
        <f t="shared" si="1"/>
        <v>9.73</v>
      </c>
      <c r="O22" s="176">
        <f>SUM(N20:N22)</f>
        <v>57.58</v>
      </c>
      <c r="U22" s="144"/>
      <c r="V22" s="144"/>
      <c r="W22" s="144"/>
    </row>
    <row r="23" spans="1:23">
      <c r="A23" s="166"/>
      <c r="N23" s="167"/>
    </row>
    <row r="24" spans="1:23" ht="14.25">
      <c r="A24" s="174"/>
      <c r="B24" s="174"/>
      <c r="C24" s="174"/>
      <c r="N24" s="167"/>
    </row>
    <row r="25" spans="1:23">
      <c r="A25" s="166"/>
      <c r="N25" s="167"/>
    </row>
    <row r="26" spans="1:23">
      <c r="A26" s="166"/>
      <c r="N26" s="167"/>
    </row>
    <row r="27" spans="1:23">
      <c r="A27" s="166"/>
      <c r="N27" s="167"/>
    </row>
    <row r="28" spans="1:23" ht="13.5" thickBot="1">
      <c r="A28" s="171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3"/>
    </row>
  </sheetData>
  <mergeCells count="19">
    <mergeCell ref="D1:N1"/>
    <mergeCell ref="D3:N3"/>
    <mergeCell ref="B17:H17"/>
    <mergeCell ref="B18:H18"/>
    <mergeCell ref="B19:H19"/>
    <mergeCell ref="A6:K6"/>
    <mergeCell ref="A7:K7"/>
    <mergeCell ref="L6:N7"/>
    <mergeCell ref="A5:N5"/>
    <mergeCell ref="D2:N2"/>
    <mergeCell ref="B20:H20"/>
    <mergeCell ref="B21:H21"/>
    <mergeCell ref="B22:H22"/>
    <mergeCell ref="B9:H9"/>
    <mergeCell ref="B10:H10"/>
    <mergeCell ref="B11:H11"/>
    <mergeCell ref="B12:H12"/>
    <mergeCell ref="B13:H13"/>
    <mergeCell ref="B14:H14"/>
  </mergeCells>
  <pageMargins left="0.51181102362204722" right="0.51181102362204722" top="0.78740157480314965" bottom="0.78740157480314965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Plan Licitação</vt:lpstr>
      <vt:lpstr>Cron FF</vt:lpstr>
      <vt:lpstr>Mem Calc</vt:lpstr>
      <vt:lpstr>Composição</vt:lpstr>
      <vt:lpstr>'Cron FF'!Area_de_impressao</vt:lpstr>
      <vt:lpstr>'Mem Calc'!Area_de_impressao</vt:lpstr>
      <vt:lpstr>'Plan Licitação'!Area_de_impressao</vt:lpstr>
      <vt:lpstr>'Plan Licitação'!Titulos_de_impressao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Levantamento</dc:title>
  <dc:subject>Arquitetônico</dc:subject>
  <dc:creator>Nisclea Fabiana Pedroso matr 143740</dc:creator>
  <cp:keywords>Padrões</cp:keywords>
  <cp:lastModifiedBy>Obras</cp:lastModifiedBy>
  <cp:lastPrinted>2022-05-23T17:17:27Z</cp:lastPrinted>
  <dcterms:created xsi:type="dcterms:W3CDTF">2014-06-27T11:20:27Z</dcterms:created>
  <dcterms:modified xsi:type="dcterms:W3CDTF">2022-05-23T17:20:39Z</dcterms:modified>
</cp:coreProperties>
</file>