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4615" windowHeight="11955"/>
  </bookViews>
  <sheets>
    <sheet name="PROPOSTA" sheetId="6" r:id="rId1"/>
    <sheet name="CRONOGRAMA" sheetId="8" r:id="rId2"/>
    <sheet name="MODELO" sheetId="7" r:id="rId3"/>
  </sheets>
  <definedNames>
    <definedName name="_xlnm.Print_Area" localSheetId="2">MODELO!$A$1:$J$36</definedName>
    <definedName name="_xlnm.Print_Area" localSheetId="0">PROPOSTA!$A$1:$J$36</definedName>
    <definedName name="_xlnm.Print_Titles" localSheetId="2">MODELO!$1:$7</definedName>
    <definedName name="_xlnm.Print_Titles" localSheetId="0">PROPOSTA!$1:$7</definedName>
  </definedNames>
  <calcPr calcId="124519"/>
</workbook>
</file>

<file path=xl/calcChain.xml><?xml version="1.0" encoding="utf-8"?>
<calcChain xmlns="http://schemas.openxmlformats.org/spreadsheetml/2006/main">
  <c r="F18" i="8"/>
  <c r="E18"/>
  <c r="T16"/>
  <c r="Q16"/>
  <c r="O16"/>
  <c r="M16"/>
  <c r="K16"/>
  <c r="I16"/>
  <c r="G16"/>
  <c r="T15"/>
  <c r="Q15"/>
  <c r="O15"/>
  <c r="M15"/>
  <c r="K15"/>
  <c r="I15"/>
  <c r="G15"/>
  <c r="T14"/>
  <c r="Q14"/>
  <c r="O14"/>
  <c r="M14"/>
  <c r="K14"/>
  <c r="I14"/>
  <c r="G14"/>
  <c r="T13"/>
  <c r="Q13"/>
  <c r="O13"/>
  <c r="M13"/>
  <c r="K13"/>
  <c r="I13"/>
  <c r="G13"/>
  <c r="T12"/>
  <c r="Q12"/>
  <c r="O12"/>
  <c r="M12"/>
  <c r="K12"/>
  <c r="I12"/>
  <c r="G12"/>
  <c r="T11"/>
  <c r="Q11"/>
  <c r="O11"/>
  <c r="M11"/>
  <c r="K11"/>
  <c r="I11"/>
  <c r="G11"/>
  <c r="J26" i="7"/>
  <c r="I26"/>
  <c r="H26"/>
  <c r="G26"/>
  <c r="G24" s="1"/>
  <c r="H25"/>
  <c r="I25" s="1"/>
  <c r="J25" s="1"/>
  <c r="J24" s="1"/>
  <c r="G25"/>
  <c r="J23"/>
  <c r="I23"/>
  <c r="G23"/>
  <c r="J22"/>
  <c r="J21" s="1"/>
  <c r="I22"/>
  <c r="H22"/>
  <c r="G22"/>
  <c r="G21" s="1"/>
  <c r="I20"/>
  <c r="J20" s="1"/>
  <c r="H20"/>
  <c r="G20"/>
  <c r="J19"/>
  <c r="I19"/>
  <c r="H19"/>
  <c r="G19"/>
  <c r="G18" s="1"/>
  <c r="J17"/>
  <c r="J16" s="1"/>
  <c r="I17"/>
  <c r="H17"/>
  <c r="G17"/>
  <c r="G16"/>
  <c r="J15"/>
  <c r="I15"/>
  <c r="H15"/>
  <c r="G15"/>
  <c r="I14"/>
  <c r="J14" s="1"/>
  <c r="H14"/>
  <c r="G14"/>
  <c r="I13"/>
  <c r="J13" s="1"/>
  <c r="H13"/>
  <c r="G13"/>
  <c r="J12"/>
  <c r="I12"/>
  <c r="H12"/>
  <c r="G12"/>
  <c r="G11" s="1"/>
  <c r="J10"/>
  <c r="I10"/>
  <c r="H10"/>
  <c r="G10"/>
  <c r="I9"/>
  <c r="J9" s="1"/>
  <c r="J8" s="1"/>
  <c r="H9"/>
  <c r="G9"/>
  <c r="G8" s="1"/>
  <c r="H26" i="6"/>
  <c r="I26" s="1"/>
  <c r="J26" s="1"/>
  <c r="H25"/>
  <c r="I25" s="1"/>
  <c r="J25" s="1"/>
  <c r="H22"/>
  <c r="I22" s="1"/>
  <c r="J22" s="1"/>
  <c r="J21" s="1"/>
  <c r="H20"/>
  <c r="I20" s="1"/>
  <c r="J20" s="1"/>
  <c r="H19"/>
  <c r="I19" s="1"/>
  <c r="J19" s="1"/>
  <c r="H17"/>
  <c r="I17" s="1"/>
  <c r="J17" s="1"/>
  <c r="J16" s="1"/>
  <c r="H15"/>
  <c r="I15" s="1"/>
  <c r="J15" s="1"/>
  <c r="H14"/>
  <c r="I14" s="1"/>
  <c r="J14" s="1"/>
  <c r="H13"/>
  <c r="I13" s="1"/>
  <c r="J13" s="1"/>
  <c r="H12"/>
  <c r="I12" s="1"/>
  <c r="J12" s="1"/>
  <c r="H10"/>
  <c r="I10" s="1"/>
  <c r="J10" s="1"/>
  <c r="H9"/>
  <c r="I9" s="1"/>
  <c r="J9" s="1"/>
  <c r="G16"/>
  <c r="G11"/>
  <c r="G8"/>
  <c r="I23"/>
  <c r="J23" s="1"/>
  <c r="G10"/>
  <c r="G12"/>
  <c r="G13"/>
  <c r="G14"/>
  <c r="G15"/>
  <c r="G17"/>
  <c r="G19"/>
  <c r="G20"/>
  <c r="G18" s="1"/>
  <c r="G22"/>
  <c r="G21" s="1"/>
  <c r="G23"/>
  <c r="G25"/>
  <c r="G24" s="1"/>
  <c r="G26"/>
  <c r="G9"/>
  <c r="S12" i="8" l="1"/>
  <c r="S15"/>
  <c r="I18"/>
  <c r="J18" s="1"/>
  <c r="S16"/>
  <c r="S14"/>
  <c r="S11"/>
  <c r="Q18"/>
  <c r="R18" s="1"/>
  <c r="O18"/>
  <c r="P18" s="1"/>
  <c r="M18"/>
  <c r="N18" s="1"/>
  <c r="S13"/>
  <c r="K18"/>
  <c r="L18" s="1"/>
  <c r="G18"/>
  <c r="G27" i="6"/>
  <c r="J18" i="7"/>
  <c r="J27" s="1"/>
  <c r="G27"/>
  <c r="J11"/>
  <c r="J24" i="6"/>
  <c r="J18"/>
  <c r="J11"/>
  <c r="J8"/>
  <c r="G19" i="8" l="1"/>
  <c r="H18"/>
  <c r="J27" i="6"/>
  <c r="H19" i="8" l="1"/>
  <c r="I19"/>
  <c r="J19" l="1"/>
  <c r="K19"/>
  <c r="L19" l="1"/>
  <c r="M19"/>
  <c r="N19" l="1"/>
  <c r="O19"/>
  <c r="P19" l="1"/>
  <c r="Q19"/>
  <c r="E19" l="1"/>
  <c r="F19" s="1"/>
  <c r="R19"/>
</calcChain>
</file>

<file path=xl/sharedStrings.xml><?xml version="1.0" encoding="utf-8"?>
<sst xmlns="http://schemas.openxmlformats.org/spreadsheetml/2006/main" count="238" uniqueCount="87">
  <si>
    <t>Código</t>
  </si>
  <si>
    <t>Und.</t>
  </si>
  <si>
    <t>BDI</t>
  </si>
  <si>
    <t>1</t>
  </si>
  <si>
    <t/>
  </si>
  <si>
    <t>ADMINISTRAÇÃO LOCAL</t>
  </si>
  <si>
    <t>1.1</t>
  </si>
  <si>
    <t>ENGENHEIRO CIVIL DE OBRA JUNIOR COM ENCARGOS COMPLEMENTARES</t>
  </si>
  <si>
    <t>H</t>
  </si>
  <si>
    <t>1.2</t>
  </si>
  <si>
    <t>CALCETEIRO COM ENCARGOS COMPLEMENTARES</t>
  </si>
  <si>
    <t>MES</t>
  </si>
  <si>
    <t>2</t>
  </si>
  <si>
    <t>CANTEIRO DE OBRAS</t>
  </si>
  <si>
    <t>2.1</t>
  </si>
  <si>
    <t>FORNECIMENTO E INSTALAÇÃO DE PLACA DE OBRA COM CHAPA GALVANIZADA E ESTRUTURA DE MADEIRA. AF_03/2022_PS</t>
  </si>
  <si>
    <t>M2</t>
  </si>
  <si>
    <t>2.2</t>
  </si>
  <si>
    <t>LOCACAO DE CONTAINER 2,30 X 6,00 M, ALT. 2,50 M, COM 1 SANITARIO, PARA ESCRITORIO, COMPLETO, SEM DIVISORIAS INTERNAS (NAO INCLUI MOBILIZACAO/DESMOBILIZACAO)</t>
  </si>
  <si>
    <t>2.3</t>
  </si>
  <si>
    <t>INSTALAÇÃO E DESINSTALAÇÃO MECANIZADA DE CONTÊINER OU MÓDULO HABITÁVEL DE USOS DIVERSOS. AF_03/2024</t>
  </si>
  <si>
    <t>UN</t>
  </si>
  <si>
    <t>2.4</t>
  </si>
  <si>
    <t>ED-50137</t>
  </si>
  <si>
    <t>MOBILIZAÇÃO E DESMOBILIZAÇÃO DE CONTAINER, INCLUSIVE CARGA, DESCARGA E TRANSPORTE EM CAMINHÃO CARROCERIA COM GUINDAUTO (MUNCK), EXCLUSIVE LOCAÇÃO DO CONTAINER</t>
  </si>
  <si>
    <t>3</t>
  </si>
  <si>
    <t>DRENAGEM PLUVIAL</t>
  </si>
  <si>
    <t>3.1</t>
  </si>
  <si>
    <t>ASSENTAMENTO DE GUIA (MEIO-FIO) EM TRECHO RETO, CONFECCIONADA EM CONCRETO PRÉ-FABRICADO, DIMENSÕES 100X15X13X30 CM (COMPRIMENTO X BASE INFERIOR X BASE SUPERIOR X ALTURA). AF_01/2024</t>
  </si>
  <si>
    <t>M</t>
  </si>
  <si>
    <t>4</t>
  </si>
  <si>
    <t>CALÇAMENTO INTERTRAVADO</t>
  </si>
  <si>
    <t>4.1</t>
  </si>
  <si>
    <t>5</t>
  </si>
  <si>
    <t>SINALIZAÇÃO VIÁRIA</t>
  </si>
  <si>
    <t>5.1</t>
  </si>
  <si>
    <t>PLACA DE SINALIZACAO EM CHAPA DE ACO NUM 16 COM PINTURA REFLETIVA</t>
  </si>
  <si>
    <t>5.2</t>
  </si>
  <si>
    <t>EXECUÇÃO DE PAVIMENTO EM PISO INTERTRAVADO, COM BLOCO 16 FACES DE 22 X 11 CM, ESPESSURA 8 CM. AF_10/2022</t>
  </si>
  <si>
    <t>TRANSPORTE COM CAMINHÃO BASCULANTE DE 10 M³, EM VIA URBANA EM REVESTIMENTO PRIMÁRIO (UNIDADE: M3XKM). AF_07/2020</t>
  </si>
  <si>
    <t>4.2</t>
  </si>
  <si>
    <t>M3XKM</t>
  </si>
  <si>
    <t xml:space="preserve">OBRA: </t>
  </si>
  <si>
    <t>SERVIÇOS DE REGULARIZAÇÃO</t>
  </si>
  <si>
    <t>6.1</t>
  </si>
  <si>
    <t>6.2</t>
  </si>
  <si>
    <t>ITEM</t>
  </si>
  <si>
    <t>PREÇO (R$) SEM BDI</t>
  </si>
  <si>
    <t>REGULARIZAÇÃO DE SUPERFÍCIES COM MOTONIVELADORA. AF_09/2024</t>
  </si>
  <si>
    <t>EXECUÇÃO DE SARJETA DE CONCRETO USINADO, MOLDADA IN LOCO EM TRECHO RETO, 30 CM BASE X 10 CM ALTURA. AF_01/2024</t>
  </si>
  <si>
    <t>6</t>
  </si>
  <si>
    <t>FORNECIMENTO E INSTALAÇÃO DE SUPORTE DE MADEIRA PARA PLACAS DE SINALIZAÇÃO, EM SOLO, COM H= DE 2,5 M E SEÇÃO DE 7,5 X 7,5 CM. AF_03/2022</t>
  </si>
  <si>
    <t>VALOR UNIT. SEM BDI</t>
  </si>
  <si>
    <t>TOTAIS</t>
  </si>
  <si>
    <t>PREÇO (R$) TOTAL COM BDI</t>
  </si>
  <si>
    <t>Descrição dos Serviços</t>
  </si>
  <si>
    <t>Quantidade</t>
  </si>
  <si>
    <t>LOCAL E DATA:</t>
  </si>
  <si>
    <t>ASSINATURAS:</t>
  </si>
  <si>
    <t>REPRESENTANTE LEGAL DA EMPRESA</t>
  </si>
  <si>
    <t>RESPONSÁVEL TÉCNICO</t>
  </si>
  <si>
    <t>NOME:</t>
  </si>
  <si>
    <t>CPF:</t>
  </si>
  <si>
    <t>CREA:</t>
  </si>
  <si>
    <t>PLANILHA DE PROPOSTA ORÇAMENTÁRIA</t>
  </si>
  <si>
    <t>EMPRESA:</t>
  </si>
  <si>
    <t>CNPJ:</t>
  </si>
  <si>
    <t>ENDEREÇO:</t>
  </si>
  <si>
    <t>TELEFONE:</t>
  </si>
  <si>
    <t xml:space="preserve">PROCESSO ADMINISTRATIVO Nº. 013/2026 - EDITAL DE CONCORRENCIA Nº. 003/2026 
</t>
  </si>
  <si>
    <t>Pavimentação com piso intertravado de concreto, a ser executado em Estradas Municipais,
Zona rural do Município de Estiva/MG,</t>
  </si>
  <si>
    <t>BDI:</t>
  </si>
  <si>
    <t>OBS: PREENCHER CÉLULAS AMARELAS</t>
  </si>
  <si>
    <t>Itens do Orçamento</t>
  </si>
  <si>
    <t>DESCRIÇÃO</t>
  </si>
  <si>
    <t>VALOR DOS SERVIÇOS</t>
  </si>
  <si>
    <t>MÊS 1</t>
  </si>
  <si>
    <t>MÊS 2</t>
  </si>
  <si>
    <t>MÊS 3</t>
  </si>
  <si>
    <t>MÊS 4</t>
  </si>
  <si>
    <t>MÊS 5</t>
  </si>
  <si>
    <t>MÊS 6</t>
  </si>
  <si>
    <t>TOTAL</t>
  </si>
  <si>
    <t>R$</t>
  </si>
  <si>
    <t>PESO %</t>
  </si>
  <si>
    <t>TOTAL ACUMULADO</t>
  </si>
  <si>
    <t>CRONOGRAMA FÍSICO - FINANCEIRO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</si>
</sst>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\R\$\ #,##0.00"/>
    <numFmt numFmtId="165" formatCode="#,##0.00%"/>
    <numFmt numFmtId="166" formatCode="_-#,##0.00_-;[Red]\-#,##0.00_-;_-\-_-;_-@_-"/>
    <numFmt numFmtId="167" formatCode="_-#,##0.000_-;[Red]\-#,##0.000_-;_-\-_-;_-@_-"/>
    <numFmt numFmtId="168" formatCode="&quot;R$&quot;\ #,##0.00"/>
  </numFmts>
  <fonts count="29"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28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26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 tint="-0.249977111117893"/>
        <bgColor indexed="4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1"/>
    <xf numFmtId="43" fontId="24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/>
    <xf numFmtId="164" fontId="4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49" fontId="17" fillId="7" borderId="2" xfId="0" applyNumberFormat="1" applyFont="1" applyFill="1" applyBorder="1" applyAlignment="1">
      <alignment horizontal="center" vertical="center"/>
    </xf>
    <xf numFmtId="49" fontId="18" fillId="8" borderId="2" xfId="0" applyNumberFormat="1" applyFont="1" applyFill="1" applyBorder="1" applyAlignment="1">
      <alignment horizontal="center" vertical="center"/>
    </xf>
    <xf numFmtId="49" fontId="19" fillId="7" borderId="2" xfId="0" applyNumberFormat="1" applyFont="1" applyFill="1" applyBorder="1" applyAlignment="1">
      <alignment horizontal="center" vertical="center"/>
    </xf>
    <xf numFmtId="49" fontId="20" fillId="8" borderId="2" xfId="0" applyNumberFormat="1" applyFont="1" applyFill="1" applyBorder="1" applyAlignment="1">
      <alignment horizontal="center" vertical="center"/>
    </xf>
    <xf numFmtId="49" fontId="20" fillId="7" borderId="2" xfId="0" applyNumberFormat="1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49" fontId="17" fillId="7" borderId="2" xfId="0" applyNumberFormat="1" applyFont="1" applyFill="1" applyBorder="1" applyAlignment="1">
      <alignment horizontal="left" vertical="center" wrapText="1"/>
    </xf>
    <xf numFmtId="49" fontId="18" fillId="8" borderId="2" xfId="0" applyNumberFormat="1" applyFont="1" applyFill="1" applyBorder="1" applyAlignment="1">
      <alignment horizontal="left" vertical="center" wrapText="1"/>
    </xf>
    <xf numFmtId="167" fontId="20" fillId="8" borderId="2" xfId="0" applyNumberFormat="1" applyFont="1" applyFill="1" applyBorder="1" applyAlignment="1">
      <alignment horizontal="center" vertical="center"/>
    </xf>
    <xf numFmtId="167" fontId="19" fillId="7" borderId="2" xfId="0" applyNumberFormat="1" applyFont="1" applyFill="1" applyBorder="1" applyAlignment="1">
      <alignment horizontal="center" vertical="center"/>
    </xf>
    <xf numFmtId="166" fontId="20" fillId="8" borderId="2" xfId="0" applyNumberFormat="1" applyFont="1" applyFill="1" applyBorder="1" applyAlignment="1">
      <alignment horizontal="center" vertical="center"/>
    </xf>
    <xf numFmtId="166" fontId="19" fillId="7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164" fontId="14" fillId="9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15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5" xfId="0" applyBorder="1"/>
    <xf numFmtId="0" fontId="22" fillId="0" borderId="5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168" fontId="17" fillId="7" borderId="2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166" fontId="20" fillId="5" borderId="2" xfId="0" applyNumberFormat="1" applyFont="1" applyFill="1" applyBorder="1" applyAlignment="1">
      <alignment horizontal="center" vertical="center"/>
    </xf>
    <xf numFmtId="10" fontId="21" fillId="5" borderId="2" xfId="0" applyNumberFormat="1" applyFont="1" applyFill="1" applyBorder="1" applyAlignment="1">
      <alignment horizontal="center" vertical="center"/>
    </xf>
    <xf numFmtId="0" fontId="22" fillId="10" borderId="0" xfId="0" applyFont="1" applyFill="1" applyAlignment="1">
      <alignment horizontal="center" vertical="center"/>
    </xf>
    <xf numFmtId="0" fontId="1" fillId="3" borderId="2" xfId="0" quotePrefix="1" applyFont="1" applyFill="1" applyBorder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/>
    </xf>
    <xf numFmtId="165" fontId="8" fillId="0" borderId="6" xfId="0" applyNumberFormat="1" applyFont="1" applyFill="1" applyBorder="1" applyAlignment="1">
      <alignment horizontal="center" vertical="center"/>
    </xf>
    <xf numFmtId="165" fontId="9" fillId="0" borderId="6" xfId="0" applyNumberFormat="1" applyFont="1" applyFill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/>
    </xf>
    <xf numFmtId="165" fontId="12" fillId="0" borderId="6" xfId="0" applyNumberFormat="1" applyFont="1" applyFill="1" applyBorder="1" applyAlignment="1">
      <alignment horizontal="center" vertical="center"/>
    </xf>
    <xf numFmtId="165" fontId="13" fillId="0" borderId="6" xfId="0" applyNumberFormat="1" applyFont="1" applyFill="1" applyBorder="1" applyAlignment="1">
      <alignment horizontal="center" vertical="center"/>
    </xf>
    <xf numFmtId="0" fontId="25" fillId="0" borderId="1" xfId="0" applyFont="1" applyBorder="1"/>
    <xf numFmtId="0" fontId="0" fillId="0" borderId="1" xfId="0" applyBorder="1"/>
    <xf numFmtId="49" fontId="27" fillId="0" borderId="1" xfId="0" applyNumberFormat="1" applyFont="1" applyBorder="1" applyAlignment="1">
      <alignment horizontal="center" vertical="center"/>
    </xf>
    <xf numFmtId="166" fontId="27" fillId="11" borderId="1" xfId="0" applyNumberFormat="1" applyFont="1" applyFill="1" applyBorder="1" applyAlignment="1">
      <alignment horizontal="center" vertical="center"/>
    </xf>
    <xf numFmtId="166" fontId="27" fillId="12" borderId="1" xfId="0" applyNumberFormat="1" applyFont="1" applyFill="1" applyBorder="1" applyAlignment="1">
      <alignment horizontal="center" vertical="center"/>
    </xf>
    <xf numFmtId="49" fontId="27" fillId="11" borderId="1" xfId="0" applyNumberFormat="1" applyFont="1" applyFill="1" applyBorder="1" applyAlignment="1">
      <alignment horizontal="center" vertical="center"/>
    </xf>
    <xf numFmtId="49" fontId="19" fillId="11" borderId="1" xfId="0" applyNumberFormat="1" applyFont="1" applyFill="1" applyBorder="1" applyAlignment="1">
      <alignment horizontal="center" vertical="center"/>
    </xf>
    <xf numFmtId="49" fontId="19" fillId="1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9" fontId="27" fillId="7" borderId="1" xfId="0" applyNumberFormat="1" applyFont="1" applyFill="1" applyBorder="1" applyAlignment="1">
      <alignment horizontal="center" vertical="center"/>
    </xf>
    <xf numFmtId="43" fontId="27" fillId="7" borderId="1" xfId="2" applyFont="1" applyFill="1" applyBorder="1" applyAlignment="1">
      <alignment horizontal="center" vertical="center"/>
    </xf>
    <xf numFmtId="43" fontId="27" fillId="11" borderId="1" xfId="2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6" fontId="27" fillId="5" borderId="1" xfId="0" applyNumberFormat="1" applyFont="1" applyFill="1" applyBorder="1" applyAlignment="1">
      <alignment horizontal="center" vertical="center"/>
    </xf>
    <xf numFmtId="166" fontId="27" fillId="5" borderId="1" xfId="0" applyNumberFormat="1" applyFont="1" applyFill="1" applyBorder="1" applyAlignment="1" applyProtection="1">
      <alignment horizontal="center" vertical="center"/>
      <protection locked="0"/>
    </xf>
    <xf numFmtId="0" fontId="14" fillId="6" borderId="2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/>
    </xf>
    <xf numFmtId="0" fontId="23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0" fillId="4" borderId="0" xfId="0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9" fontId="17" fillId="11" borderId="1" xfId="0" applyNumberFormat="1" applyFont="1" applyFill="1" applyBorder="1" applyAlignment="1">
      <alignment horizontal="center" vertical="center"/>
    </xf>
    <xf numFmtId="49" fontId="17" fillId="7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17" fillId="11" borderId="1" xfId="0" applyNumberFormat="1" applyFont="1" applyFill="1" applyBorder="1" applyAlignment="1">
      <alignment horizontal="center" vertical="center" wrapText="1"/>
    </xf>
    <xf numFmtId="49" fontId="17" fillId="12" borderId="1" xfId="0" applyNumberFormat="1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Separador de milhares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tabSelected="1" topLeftCell="A22" workbookViewId="0">
      <selection activeCell="F32" sqref="F32:I35"/>
    </sheetView>
  </sheetViews>
  <sheetFormatPr defaultRowHeight="15"/>
  <cols>
    <col min="1" max="1" width="13.7109375" style="1" customWidth="1"/>
    <col min="2" max="2" width="12" style="1" customWidth="1"/>
    <col min="3" max="3" width="54.85546875" style="1" customWidth="1"/>
    <col min="4" max="4" width="13.7109375" style="1" customWidth="1"/>
    <col min="5" max="5" width="8.42578125" style="1" customWidth="1"/>
    <col min="6" max="7" width="14.140625" style="1" customWidth="1"/>
    <col min="8" max="8" width="10.5703125" style="1" customWidth="1"/>
    <col min="9" max="9" width="14.85546875" style="1" customWidth="1"/>
    <col min="10" max="10" width="15.85546875" style="1" customWidth="1"/>
    <col min="11" max="16384" width="9.140625" style="1"/>
  </cols>
  <sheetData>
    <row r="1" spans="1:10" ht="30" customHeight="1">
      <c r="A1" s="69" t="s">
        <v>64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8.5" customHeight="1">
      <c r="A2" s="70" t="s">
        <v>69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41.25" customHeight="1">
      <c r="A3" s="27" t="s">
        <v>42</v>
      </c>
      <c r="B3" s="66" t="s">
        <v>70</v>
      </c>
      <c r="C3" s="67"/>
      <c r="D3" s="67"/>
      <c r="E3" s="67"/>
      <c r="F3" s="67"/>
      <c r="G3" s="67"/>
      <c r="H3" s="67"/>
      <c r="I3" s="67"/>
      <c r="J3" s="67"/>
    </row>
    <row r="4" spans="1:10" ht="35.1" customHeight="1">
      <c r="A4" s="72" t="s">
        <v>65</v>
      </c>
      <c r="B4" s="72"/>
      <c r="C4" s="72"/>
      <c r="D4" s="29"/>
      <c r="E4" s="29"/>
      <c r="F4" s="29"/>
      <c r="G4" s="29"/>
      <c r="H4" s="30" t="s">
        <v>66</v>
      </c>
      <c r="I4" s="25"/>
      <c r="J4" s="25"/>
    </row>
    <row r="5" spans="1:10" ht="35.1" customHeight="1">
      <c r="A5" s="30" t="s">
        <v>67</v>
      </c>
      <c r="B5" s="29"/>
      <c r="C5" s="29"/>
      <c r="D5" s="29"/>
      <c r="E5" s="29"/>
      <c r="F5" s="29"/>
      <c r="G5" s="29"/>
      <c r="H5" s="29" t="s">
        <v>68</v>
      </c>
      <c r="I5" s="29"/>
      <c r="J5" s="29"/>
    </row>
    <row r="6" spans="1:10" ht="26.25" customHeight="1">
      <c r="B6" s="68" t="s">
        <v>72</v>
      </c>
      <c r="C6" s="68"/>
      <c r="D6" s="68"/>
      <c r="E6" s="68"/>
      <c r="F6" s="68"/>
      <c r="H6" s="36" t="s">
        <v>71</v>
      </c>
      <c r="I6" s="35"/>
    </row>
    <row r="7" spans="1:10" ht="63" customHeight="1">
      <c r="A7" s="3" t="s">
        <v>46</v>
      </c>
      <c r="B7" s="3" t="s">
        <v>0</v>
      </c>
      <c r="C7" s="3" t="s">
        <v>55</v>
      </c>
      <c r="D7" s="3" t="s">
        <v>56</v>
      </c>
      <c r="E7" s="3" t="s">
        <v>1</v>
      </c>
      <c r="F7" s="3" t="s">
        <v>52</v>
      </c>
      <c r="G7" s="3" t="s">
        <v>47</v>
      </c>
      <c r="H7" s="3" t="s">
        <v>2</v>
      </c>
      <c r="I7" s="37" t="s">
        <v>4</v>
      </c>
      <c r="J7" s="3" t="s">
        <v>54</v>
      </c>
    </row>
    <row r="8" spans="1:10" ht="45" customHeight="1">
      <c r="A8" s="10" t="s">
        <v>3</v>
      </c>
      <c r="B8" s="6" t="s">
        <v>4</v>
      </c>
      <c r="C8" s="12" t="s">
        <v>5</v>
      </c>
      <c r="D8" s="12"/>
      <c r="E8" s="12"/>
      <c r="F8" s="12"/>
      <c r="G8" s="32">
        <f>SUM(G9:G10)</f>
        <v>0</v>
      </c>
      <c r="H8" s="12"/>
      <c r="I8" s="12"/>
      <c r="J8" s="32">
        <f>SUM(J9:J10)</f>
        <v>0</v>
      </c>
    </row>
    <row r="9" spans="1:10" ht="45" customHeight="1">
      <c r="A9" s="9" t="s">
        <v>6</v>
      </c>
      <c r="B9" s="7">
        <v>90777</v>
      </c>
      <c r="C9" s="13" t="s">
        <v>7</v>
      </c>
      <c r="D9" s="14">
        <v>104</v>
      </c>
      <c r="E9" s="9" t="s">
        <v>8</v>
      </c>
      <c r="F9" s="34"/>
      <c r="G9" s="16">
        <f>ROUND(D9*F9,2)</f>
        <v>0</v>
      </c>
      <c r="H9" s="38">
        <f>I6</f>
        <v>0</v>
      </c>
      <c r="I9" s="2">
        <f>ROUND(F9*(1+H9),2)</f>
        <v>0</v>
      </c>
      <c r="J9" s="18">
        <f>ROUND(D9*I9,2)</f>
        <v>0</v>
      </c>
    </row>
    <row r="10" spans="1:10" ht="33" customHeight="1">
      <c r="A10" s="9" t="s">
        <v>9</v>
      </c>
      <c r="B10" s="7">
        <v>101394</v>
      </c>
      <c r="C10" s="13" t="s">
        <v>10</v>
      </c>
      <c r="D10" s="14">
        <v>6</v>
      </c>
      <c r="E10" s="9" t="s">
        <v>11</v>
      </c>
      <c r="F10" s="34"/>
      <c r="G10" s="16">
        <f t="shared" ref="G10:G26" si="0">ROUND(D10*F10,2)</f>
        <v>0</v>
      </c>
      <c r="H10" s="39">
        <f>I6</f>
        <v>0</v>
      </c>
      <c r="I10" s="2">
        <f t="shared" ref="I10:I26" si="1">ROUND(F10*(1+H10),2)</f>
        <v>0</v>
      </c>
      <c r="J10" s="18">
        <f t="shared" ref="J10:J26" si="2">ROUND(D10*I10,2)</f>
        <v>0</v>
      </c>
    </row>
    <row r="11" spans="1:10" ht="45" customHeight="1">
      <c r="A11" s="10" t="s">
        <v>12</v>
      </c>
      <c r="B11" s="6" t="s">
        <v>4</v>
      </c>
      <c r="C11" s="12" t="s">
        <v>13</v>
      </c>
      <c r="D11" s="15"/>
      <c r="E11" s="8" t="s">
        <v>4</v>
      </c>
      <c r="F11" s="17"/>
      <c r="G11" s="32">
        <f>SUM(G12:G15)</f>
        <v>0</v>
      </c>
      <c r="H11" s="17"/>
      <c r="I11" s="17"/>
      <c r="J11" s="32">
        <f>SUM(J12:J15)</f>
        <v>0</v>
      </c>
    </row>
    <row r="12" spans="1:10" ht="51.75" customHeight="1">
      <c r="A12" s="9" t="s">
        <v>14</v>
      </c>
      <c r="B12" s="7">
        <v>103689</v>
      </c>
      <c r="C12" s="13" t="s">
        <v>15</v>
      </c>
      <c r="D12" s="14">
        <v>6</v>
      </c>
      <c r="E12" s="9" t="s">
        <v>16</v>
      </c>
      <c r="F12" s="34"/>
      <c r="G12" s="16">
        <f t="shared" si="0"/>
        <v>0</v>
      </c>
      <c r="H12" s="40">
        <f>I6</f>
        <v>0</v>
      </c>
      <c r="I12" s="2">
        <f t="shared" si="1"/>
        <v>0</v>
      </c>
      <c r="J12" s="18">
        <f t="shared" si="2"/>
        <v>0</v>
      </c>
    </row>
    <row r="13" spans="1:10" ht="62.25" customHeight="1">
      <c r="A13" s="9" t="s">
        <v>17</v>
      </c>
      <c r="B13" s="7">
        <v>10775</v>
      </c>
      <c r="C13" s="13" t="s">
        <v>18</v>
      </c>
      <c r="D13" s="14">
        <v>6</v>
      </c>
      <c r="E13" s="9" t="s">
        <v>11</v>
      </c>
      <c r="F13" s="34"/>
      <c r="G13" s="16">
        <f t="shared" si="0"/>
        <v>0</v>
      </c>
      <c r="H13" s="41">
        <f>I6</f>
        <v>0</v>
      </c>
      <c r="I13" s="2">
        <f t="shared" si="1"/>
        <v>0</v>
      </c>
      <c r="J13" s="18">
        <f t="shared" si="2"/>
        <v>0</v>
      </c>
    </row>
    <row r="14" spans="1:10" ht="45" customHeight="1">
      <c r="A14" s="9" t="s">
        <v>19</v>
      </c>
      <c r="B14" s="7">
        <v>105115</v>
      </c>
      <c r="C14" s="13" t="s">
        <v>20</v>
      </c>
      <c r="D14" s="14">
        <v>2</v>
      </c>
      <c r="E14" s="9" t="s">
        <v>21</v>
      </c>
      <c r="F14" s="34"/>
      <c r="G14" s="16">
        <f t="shared" si="0"/>
        <v>0</v>
      </c>
      <c r="H14" s="42">
        <f>I6</f>
        <v>0</v>
      </c>
      <c r="I14" s="2">
        <f t="shared" si="1"/>
        <v>0</v>
      </c>
      <c r="J14" s="18">
        <f t="shared" si="2"/>
        <v>0</v>
      </c>
    </row>
    <row r="15" spans="1:10" ht="55.5" customHeight="1">
      <c r="A15" s="9" t="s">
        <v>22</v>
      </c>
      <c r="B15" s="7" t="s">
        <v>23</v>
      </c>
      <c r="C15" s="13" t="s">
        <v>24</v>
      </c>
      <c r="D15" s="14">
        <v>2</v>
      </c>
      <c r="E15" s="9" t="s">
        <v>21</v>
      </c>
      <c r="F15" s="34"/>
      <c r="G15" s="16">
        <f t="shared" si="0"/>
        <v>0</v>
      </c>
      <c r="H15" s="43">
        <f>I6</f>
        <v>0</v>
      </c>
      <c r="I15" s="2">
        <f t="shared" si="1"/>
        <v>0</v>
      </c>
      <c r="J15" s="18">
        <f t="shared" si="2"/>
        <v>0</v>
      </c>
    </row>
    <row r="16" spans="1:10" ht="45" customHeight="1">
      <c r="A16" s="10" t="s">
        <v>25</v>
      </c>
      <c r="B16" s="6" t="s">
        <v>4</v>
      </c>
      <c r="C16" s="12" t="s">
        <v>43</v>
      </c>
      <c r="D16" s="15"/>
      <c r="E16" s="8" t="s">
        <v>4</v>
      </c>
      <c r="F16" s="17"/>
      <c r="G16" s="32">
        <f>SUM(G17)</f>
        <v>0</v>
      </c>
      <c r="H16" s="17"/>
      <c r="I16" s="17"/>
      <c r="J16" s="32">
        <f>SUM(J17)</f>
        <v>0</v>
      </c>
    </row>
    <row r="17" spans="1:10" ht="51.75" customHeight="1">
      <c r="A17" s="9" t="s">
        <v>27</v>
      </c>
      <c r="B17" s="7">
        <v>100575</v>
      </c>
      <c r="C17" s="13" t="s">
        <v>48</v>
      </c>
      <c r="D17" s="14">
        <v>7394.09</v>
      </c>
      <c r="E17" s="9" t="s">
        <v>16</v>
      </c>
      <c r="F17" s="34"/>
      <c r="G17" s="16">
        <f t="shared" si="0"/>
        <v>0</v>
      </c>
      <c r="H17" s="44">
        <f>I6</f>
        <v>0</v>
      </c>
      <c r="I17" s="2">
        <f t="shared" si="1"/>
        <v>0</v>
      </c>
      <c r="J17" s="18">
        <f t="shared" si="2"/>
        <v>0</v>
      </c>
    </row>
    <row r="18" spans="1:10" ht="45" customHeight="1">
      <c r="A18" s="10" t="s">
        <v>30</v>
      </c>
      <c r="B18" s="6" t="s">
        <v>4</v>
      </c>
      <c r="C18" s="12" t="s">
        <v>26</v>
      </c>
      <c r="D18" s="15"/>
      <c r="E18" s="8" t="s">
        <v>4</v>
      </c>
      <c r="F18" s="17"/>
      <c r="G18" s="32">
        <f>SUM(G19:G20)</f>
        <v>0</v>
      </c>
      <c r="H18" s="17"/>
      <c r="I18" s="17"/>
      <c r="J18" s="32">
        <f>SUM(J19:J20)</f>
        <v>0</v>
      </c>
    </row>
    <row r="19" spans="1:10" ht="69.75" customHeight="1">
      <c r="A19" s="9" t="s">
        <v>32</v>
      </c>
      <c r="B19" s="7">
        <v>94273</v>
      </c>
      <c r="C19" s="13" t="s">
        <v>28</v>
      </c>
      <c r="D19" s="14">
        <v>2456.37</v>
      </c>
      <c r="E19" s="9" t="s">
        <v>29</v>
      </c>
      <c r="F19" s="34"/>
      <c r="G19" s="16">
        <f t="shared" si="0"/>
        <v>0</v>
      </c>
      <c r="H19" s="45">
        <f>I6</f>
        <v>0</v>
      </c>
      <c r="I19" s="2">
        <f t="shared" si="1"/>
        <v>0</v>
      </c>
      <c r="J19" s="18">
        <f t="shared" si="2"/>
        <v>0</v>
      </c>
    </row>
    <row r="20" spans="1:10" ht="51" customHeight="1">
      <c r="A20" s="9" t="s">
        <v>40</v>
      </c>
      <c r="B20" s="7">
        <v>94287</v>
      </c>
      <c r="C20" s="13" t="s">
        <v>49</v>
      </c>
      <c r="D20" s="14">
        <v>2285.11</v>
      </c>
      <c r="E20" s="9" t="s">
        <v>29</v>
      </c>
      <c r="F20" s="34"/>
      <c r="G20" s="16">
        <f t="shared" si="0"/>
        <v>0</v>
      </c>
      <c r="H20" s="46">
        <f>I6</f>
        <v>0</v>
      </c>
      <c r="I20" s="2">
        <f t="shared" si="1"/>
        <v>0</v>
      </c>
      <c r="J20" s="18">
        <f t="shared" si="2"/>
        <v>0</v>
      </c>
    </row>
    <row r="21" spans="1:10" ht="45" customHeight="1">
      <c r="A21" s="10" t="s">
        <v>33</v>
      </c>
      <c r="B21" s="6" t="s">
        <v>4</v>
      </c>
      <c r="C21" s="12" t="s">
        <v>31</v>
      </c>
      <c r="D21" s="15"/>
      <c r="E21" s="8" t="s">
        <v>4</v>
      </c>
      <c r="F21" s="17"/>
      <c r="G21" s="32">
        <f>SUM(G22:G23)</f>
        <v>0</v>
      </c>
      <c r="H21" s="17"/>
      <c r="I21" s="17"/>
      <c r="J21" s="32">
        <f>SUM(J22:J23)</f>
        <v>0</v>
      </c>
    </row>
    <row r="22" spans="1:10" ht="45" customHeight="1">
      <c r="A22" s="9" t="s">
        <v>35</v>
      </c>
      <c r="B22" s="7">
        <v>92404</v>
      </c>
      <c r="C22" s="13" t="s">
        <v>38</v>
      </c>
      <c r="D22" s="14">
        <v>6190.36</v>
      </c>
      <c r="E22" s="9" t="s">
        <v>16</v>
      </c>
      <c r="F22" s="34"/>
      <c r="G22" s="16">
        <f t="shared" si="0"/>
        <v>0</v>
      </c>
      <c r="H22" s="46">
        <f>I6</f>
        <v>0</v>
      </c>
      <c r="I22" s="2">
        <f t="shared" si="1"/>
        <v>0</v>
      </c>
      <c r="J22" s="18">
        <f t="shared" si="2"/>
        <v>0</v>
      </c>
    </row>
    <row r="23" spans="1:10" ht="52.5" customHeight="1">
      <c r="A23" s="9" t="s">
        <v>37</v>
      </c>
      <c r="B23" s="7">
        <v>93589</v>
      </c>
      <c r="C23" s="13" t="s">
        <v>39</v>
      </c>
      <c r="D23" s="14">
        <v>12656.97</v>
      </c>
      <c r="E23" s="9" t="s">
        <v>41</v>
      </c>
      <c r="F23" s="34"/>
      <c r="G23" s="16">
        <f t="shared" si="0"/>
        <v>0</v>
      </c>
      <c r="H23" s="47">
        <v>0.20620000000000002</v>
      </c>
      <c r="I23" s="2">
        <f t="shared" si="1"/>
        <v>0</v>
      </c>
      <c r="J23" s="18">
        <f t="shared" si="2"/>
        <v>0</v>
      </c>
    </row>
    <row r="24" spans="1:10" ht="45" customHeight="1">
      <c r="A24" s="10" t="s">
        <v>50</v>
      </c>
      <c r="B24" s="6" t="s">
        <v>4</v>
      </c>
      <c r="C24" s="12" t="s">
        <v>34</v>
      </c>
      <c r="D24" s="15"/>
      <c r="E24" s="8" t="s">
        <v>4</v>
      </c>
      <c r="F24" s="17"/>
      <c r="G24" s="32">
        <f>SUM(G25:G26)</f>
        <v>0</v>
      </c>
      <c r="H24" s="17"/>
      <c r="I24" s="17"/>
      <c r="J24" s="32">
        <f>SUM(J25:J26)</f>
        <v>0</v>
      </c>
    </row>
    <row r="25" spans="1:10" ht="45" customHeight="1">
      <c r="A25" s="9" t="s">
        <v>44</v>
      </c>
      <c r="B25" s="7">
        <v>34723</v>
      </c>
      <c r="C25" s="13" t="s">
        <v>36</v>
      </c>
      <c r="D25" s="14">
        <v>6.75</v>
      </c>
      <c r="E25" s="9" t="s">
        <v>16</v>
      </c>
      <c r="F25" s="34"/>
      <c r="G25" s="16">
        <f t="shared" si="0"/>
        <v>0</v>
      </c>
      <c r="H25" s="48">
        <f>I6</f>
        <v>0</v>
      </c>
      <c r="I25" s="2">
        <f t="shared" si="1"/>
        <v>0</v>
      </c>
      <c r="J25" s="18">
        <f t="shared" si="2"/>
        <v>0</v>
      </c>
    </row>
    <row r="26" spans="1:10" ht="58.5" customHeight="1">
      <c r="A26" s="9" t="s">
        <v>45</v>
      </c>
      <c r="B26" s="7">
        <v>103694</v>
      </c>
      <c r="C26" s="13" t="s">
        <v>51</v>
      </c>
      <c r="D26" s="14">
        <v>30</v>
      </c>
      <c r="E26" s="9" t="s">
        <v>21</v>
      </c>
      <c r="F26" s="34"/>
      <c r="G26" s="16">
        <f t="shared" si="0"/>
        <v>0</v>
      </c>
      <c r="H26" s="48">
        <f>I6</f>
        <v>0</v>
      </c>
      <c r="I26" s="2">
        <f t="shared" si="1"/>
        <v>0</v>
      </c>
      <c r="J26" s="18">
        <f t="shared" si="2"/>
        <v>0</v>
      </c>
    </row>
    <row r="27" spans="1:10" ht="45" customHeight="1">
      <c r="A27" s="21"/>
      <c r="B27" s="21"/>
      <c r="C27" s="11"/>
      <c r="D27" s="5"/>
      <c r="E27" s="5"/>
      <c r="F27" s="19" t="s">
        <v>53</v>
      </c>
      <c r="G27" s="20">
        <f>SUM(G8:G26)/2</f>
        <v>0</v>
      </c>
      <c r="H27" s="65"/>
      <c r="I27" s="65"/>
      <c r="J27" s="20">
        <f>SUM(J8:J26)/2</f>
        <v>0</v>
      </c>
    </row>
    <row r="29" spans="1:10" ht="23.25" customHeight="1">
      <c r="A29" s="73" t="s">
        <v>57</v>
      </c>
      <c r="B29" s="73"/>
      <c r="C29" s="33"/>
    </row>
    <row r="31" spans="1:10">
      <c r="A31" s="73" t="s">
        <v>58</v>
      </c>
      <c r="B31" s="73"/>
    </row>
    <row r="32" spans="1:10" ht="38.25" customHeight="1">
      <c r="C32" s="22"/>
      <c r="F32" s="22"/>
      <c r="G32" s="22"/>
      <c r="H32" s="22"/>
      <c r="I32" s="22"/>
    </row>
    <row r="33" spans="3:9" ht="21.75" customHeight="1">
      <c r="C33" s="4" t="s">
        <v>59</v>
      </c>
      <c r="F33" s="74" t="s">
        <v>60</v>
      </c>
      <c r="G33" s="74"/>
      <c r="H33" s="74"/>
      <c r="I33" s="74"/>
    </row>
    <row r="34" spans="3:9" ht="30" customHeight="1">
      <c r="C34" s="23" t="s">
        <v>61</v>
      </c>
      <c r="F34" s="75" t="s">
        <v>61</v>
      </c>
      <c r="G34" s="75"/>
      <c r="H34" s="75"/>
      <c r="I34" s="75"/>
    </row>
    <row r="35" spans="3:9" ht="30" customHeight="1">
      <c r="C35" s="24" t="s">
        <v>62</v>
      </c>
      <c r="F35" s="76" t="s">
        <v>63</v>
      </c>
      <c r="G35" s="76"/>
      <c r="H35" s="76"/>
      <c r="I35" s="76"/>
    </row>
  </sheetData>
  <mergeCells count="11">
    <mergeCell ref="A29:B29"/>
    <mergeCell ref="A31:B31"/>
    <mergeCell ref="F33:I33"/>
    <mergeCell ref="F34:I34"/>
    <mergeCell ref="F35:I35"/>
    <mergeCell ref="H27:I27"/>
    <mergeCell ref="B3:J3"/>
    <mergeCell ref="B6:F6"/>
    <mergeCell ref="A1:J1"/>
    <mergeCell ref="A2:J2"/>
    <mergeCell ref="A4:C4"/>
  </mergeCells>
  <printOptions horizontalCentered="1"/>
  <pageMargins left="0.78740157480314965" right="0.78740157480314965" top="0.59055118110236227" bottom="0.59055118110236227" header="0.31496062992125984" footer="0.31496062992125984"/>
  <pageSetup paperSize="9" scale="6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7"/>
  <sheetViews>
    <sheetView workbookViewId="0">
      <selection activeCell="W12" sqref="W12"/>
    </sheetView>
  </sheetViews>
  <sheetFormatPr defaultRowHeight="15"/>
  <cols>
    <col min="5" max="5" width="11.28515625" customWidth="1"/>
    <col min="7" max="7" width="10.85546875" customWidth="1"/>
    <col min="9" max="9" width="11.140625" customWidth="1"/>
    <col min="11" max="11" width="11.42578125" customWidth="1"/>
    <col min="13" max="13" width="11" customWidth="1"/>
    <col min="15" max="15" width="11.140625" customWidth="1"/>
    <col min="17" max="17" width="11.85546875" customWidth="1"/>
    <col min="19" max="19" width="9.7109375" customWidth="1"/>
  </cols>
  <sheetData>
    <row r="1" spans="1:20" s="1" customFormat="1" ht="33.75">
      <c r="A1" s="87" t="s">
        <v>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s="1" customFormat="1" ht="18.75" customHeight="1">
      <c r="A2" s="70" t="s">
        <v>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0" s="1" customFormat="1" ht="18.75" customHeigh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s="1" customFormat="1" ht="21" customHeight="1">
      <c r="A4" s="27" t="s">
        <v>42</v>
      </c>
      <c r="B4" s="88" t="s">
        <v>70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0" s="1" customFormat="1" ht="30" customHeight="1">
      <c r="A5" s="67" t="s">
        <v>65</v>
      </c>
      <c r="B5" s="67"/>
      <c r="C5" s="67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28" t="s">
        <v>66</v>
      </c>
      <c r="P5" s="29"/>
      <c r="Q5" s="29"/>
      <c r="R5" s="29"/>
      <c r="S5" s="29"/>
      <c r="T5" s="29"/>
    </row>
    <row r="6" spans="1:20" s="1" customFormat="1" ht="30" customHeight="1">
      <c r="A6" s="30" t="s">
        <v>67</v>
      </c>
      <c r="B6" s="29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29" t="s">
        <v>68</v>
      </c>
      <c r="P6" s="29"/>
      <c r="Q6" s="29"/>
      <c r="R6" s="29"/>
      <c r="S6" s="29"/>
      <c r="T6" s="29"/>
    </row>
    <row r="7" spans="1:20" ht="18.75" customHeight="1"/>
    <row r="8" spans="1:20">
      <c r="A8" s="83" t="s">
        <v>73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spans="1:20" ht="17.25" customHeight="1">
      <c r="A9" s="57" t="s">
        <v>46</v>
      </c>
      <c r="B9" s="57" t="s">
        <v>74</v>
      </c>
      <c r="C9" s="58"/>
      <c r="D9" s="58"/>
      <c r="E9" s="86" t="s">
        <v>75</v>
      </c>
      <c r="F9" s="86"/>
      <c r="G9" s="51"/>
      <c r="H9" s="51" t="s">
        <v>76</v>
      </c>
      <c r="I9" s="51"/>
      <c r="J9" s="51" t="s">
        <v>77</v>
      </c>
      <c r="K9" s="51"/>
      <c r="L9" s="51" t="s">
        <v>78</v>
      </c>
      <c r="M9" s="51"/>
      <c r="N9" s="51" t="s">
        <v>79</v>
      </c>
      <c r="O9" s="51"/>
      <c r="P9" s="51" t="s">
        <v>80</v>
      </c>
      <c r="Q9" s="51"/>
      <c r="R9" s="51" t="s">
        <v>81</v>
      </c>
      <c r="S9" s="51"/>
      <c r="T9" s="51" t="s">
        <v>82</v>
      </c>
    </row>
    <row r="10" spans="1:20" ht="35.1" customHeight="1">
      <c r="A10" s="49"/>
      <c r="B10" s="49"/>
      <c r="C10" s="49"/>
      <c r="D10" s="49"/>
      <c r="E10" s="57" t="s">
        <v>83</v>
      </c>
      <c r="F10" s="57" t="s">
        <v>84</v>
      </c>
      <c r="G10" s="51" t="s">
        <v>83</v>
      </c>
      <c r="H10" s="51" t="s">
        <v>84</v>
      </c>
      <c r="I10" s="51" t="s">
        <v>83</v>
      </c>
      <c r="J10" s="51" t="s">
        <v>84</v>
      </c>
      <c r="K10" s="51" t="s">
        <v>83</v>
      </c>
      <c r="L10" s="51" t="s">
        <v>84</v>
      </c>
      <c r="M10" s="51" t="s">
        <v>83</v>
      </c>
      <c r="N10" s="51" t="s">
        <v>84</v>
      </c>
      <c r="O10" s="51" t="s">
        <v>83</v>
      </c>
      <c r="P10" s="51" t="s">
        <v>84</v>
      </c>
      <c r="Q10" s="51" t="s">
        <v>83</v>
      </c>
      <c r="R10" s="51" t="s">
        <v>84</v>
      </c>
      <c r="S10" s="51" t="s">
        <v>83</v>
      </c>
      <c r="T10" s="51" t="s">
        <v>84</v>
      </c>
    </row>
    <row r="11" spans="1:20" ht="35.1" customHeight="1">
      <c r="A11" s="55" t="s">
        <v>3</v>
      </c>
      <c r="B11" s="81" t="s">
        <v>5</v>
      </c>
      <c r="C11" s="81"/>
      <c r="D11" s="81"/>
      <c r="E11" s="63">
        <v>47670.84</v>
      </c>
      <c r="F11" s="52">
        <v>4.4660489019147027</v>
      </c>
      <c r="G11" s="52">
        <f t="shared" ref="G11:G16" si="0">E11*H11/100</f>
        <v>7941.9619439999988</v>
      </c>
      <c r="H11" s="64">
        <v>16.66</v>
      </c>
      <c r="I11" s="52">
        <f t="shared" ref="I11:I16" si="1">E11*J11/100</f>
        <v>7941.9619439999988</v>
      </c>
      <c r="J11" s="64">
        <v>16.66</v>
      </c>
      <c r="K11" s="52">
        <f t="shared" ref="K11:K16" si="2">E11*L11/100</f>
        <v>7946.7290280000007</v>
      </c>
      <c r="L11" s="64">
        <v>16.670000000000002</v>
      </c>
      <c r="M11" s="52">
        <f t="shared" ref="M11:M16" si="3">E11*N11/100</f>
        <v>7946.7290280000007</v>
      </c>
      <c r="N11" s="64">
        <v>16.670000000000002</v>
      </c>
      <c r="O11" s="52">
        <f t="shared" ref="O11:O16" si="4">E11*P11/100</f>
        <v>7946.7290280000007</v>
      </c>
      <c r="P11" s="64">
        <v>16.670000000000002</v>
      </c>
      <c r="Q11" s="52">
        <f t="shared" ref="Q11:Q16" si="5">E11*R11/100</f>
        <v>7946.7290280000007</v>
      </c>
      <c r="R11" s="64">
        <v>16.670000000000002</v>
      </c>
      <c r="S11" s="52">
        <f t="shared" ref="S11:T16" si="6">0+G11+I11+K11+M11+O11+Q11</f>
        <v>47670.840000000004</v>
      </c>
      <c r="T11" s="52">
        <f t="shared" si="6"/>
        <v>100</v>
      </c>
    </row>
    <row r="12" spans="1:20" ht="35.1" customHeight="1">
      <c r="A12" s="56" t="s">
        <v>12</v>
      </c>
      <c r="B12" s="82" t="s">
        <v>13</v>
      </c>
      <c r="C12" s="82"/>
      <c r="D12" s="82"/>
      <c r="E12" s="63">
        <v>15266.099999999999</v>
      </c>
      <c r="F12" s="53">
        <v>1.4302065820849819</v>
      </c>
      <c r="G12" s="53">
        <f t="shared" si="0"/>
        <v>2289.9149999999995</v>
      </c>
      <c r="H12" s="64">
        <v>15</v>
      </c>
      <c r="I12" s="53">
        <f t="shared" si="1"/>
        <v>2289.9149999999995</v>
      </c>
      <c r="J12" s="64">
        <v>15</v>
      </c>
      <c r="K12" s="53">
        <f t="shared" si="2"/>
        <v>3053.22</v>
      </c>
      <c r="L12" s="64">
        <v>20</v>
      </c>
      <c r="M12" s="53">
        <f t="shared" si="3"/>
        <v>3053.22</v>
      </c>
      <c r="N12" s="64">
        <v>20</v>
      </c>
      <c r="O12" s="53">
        <f t="shared" si="4"/>
        <v>2289.9149999999995</v>
      </c>
      <c r="P12" s="64">
        <v>15</v>
      </c>
      <c r="Q12" s="53">
        <f t="shared" si="5"/>
        <v>2289.9149999999995</v>
      </c>
      <c r="R12" s="64">
        <v>15</v>
      </c>
      <c r="S12" s="53">
        <f t="shared" si="6"/>
        <v>15266.099999999997</v>
      </c>
      <c r="T12" s="53">
        <f t="shared" si="6"/>
        <v>100</v>
      </c>
    </row>
    <row r="13" spans="1:20" ht="35.1" customHeight="1">
      <c r="A13" s="55" t="s">
        <v>25</v>
      </c>
      <c r="B13" s="81" t="s">
        <v>43</v>
      </c>
      <c r="C13" s="81"/>
      <c r="D13" s="81"/>
      <c r="E13" s="63">
        <v>5101.92</v>
      </c>
      <c r="F13" s="52">
        <v>0.47797404479670724</v>
      </c>
      <c r="G13" s="52">
        <f t="shared" si="0"/>
        <v>1530.576</v>
      </c>
      <c r="H13" s="64">
        <v>30</v>
      </c>
      <c r="I13" s="52">
        <f t="shared" si="1"/>
        <v>1785.672</v>
      </c>
      <c r="J13" s="64">
        <v>35</v>
      </c>
      <c r="K13" s="52">
        <f t="shared" si="2"/>
        <v>1785.672</v>
      </c>
      <c r="L13" s="64">
        <v>35</v>
      </c>
      <c r="M13" s="52">
        <f t="shared" si="3"/>
        <v>0</v>
      </c>
      <c r="N13" s="64"/>
      <c r="O13" s="52">
        <f t="shared" si="4"/>
        <v>0</v>
      </c>
      <c r="P13" s="64"/>
      <c r="Q13" s="52">
        <f t="shared" si="5"/>
        <v>0</v>
      </c>
      <c r="R13" s="64"/>
      <c r="S13" s="52">
        <f t="shared" si="6"/>
        <v>5101.92</v>
      </c>
      <c r="T13" s="52">
        <f t="shared" si="6"/>
        <v>100</v>
      </c>
    </row>
    <row r="14" spans="1:20" ht="35.1" customHeight="1">
      <c r="A14" s="56" t="s">
        <v>30</v>
      </c>
      <c r="B14" s="82" t="s">
        <v>26</v>
      </c>
      <c r="C14" s="82"/>
      <c r="D14" s="82"/>
      <c r="E14" s="63">
        <v>288455.29000000004</v>
      </c>
      <c r="F14" s="53">
        <v>27.023971701694105</v>
      </c>
      <c r="G14" s="53">
        <f t="shared" si="0"/>
        <v>57691.058000000005</v>
      </c>
      <c r="H14" s="64">
        <v>20</v>
      </c>
      <c r="I14" s="53">
        <f t="shared" si="1"/>
        <v>57691.058000000005</v>
      </c>
      <c r="J14" s="64">
        <v>20</v>
      </c>
      <c r="K14" s="53">
        <f t="shared" si="2"/>
        <v>57691.058000000005</v>
      </c>
      <c r="L14" s="64">
        <v>20</v>
      </c>
      <c r="M14" s="53">
        <f t="shared" si="3"/>
        <v>57691.058000000005</v>
      </c>
      <c r="N14" s="64">
        <v>20</v>
      </c>
      <c r="O14" s="53">
        <f t="shared" si="4"/>
        <v>57691.058000000005</v>
      </c>
      <c r="P14" s="64">
        <v>20</v>
      </c>
      <c r="Q14" s="53">
        <f t="shared" si="5"/>
        <v>0</v>
      </c>
      <c r="R14" s="64"/>
      <c r="S14" s="53">
        <f t="shared" si="6"/>
        <v>288455.29000000004</v>
      </c>
      <c r="T14" s="53">
        <f t="shared" si="6"/>
        <v>100</v>
      </c>
    </row>
    <row r="15" spans="1:20" ht="35.1" customHeight="1">
      <c r="A15" s="55" t="s">
        <v>33</v>
      </c>
      <c r="B15" s="81" t="s">
        <v>31</v>
      </c>
      <c r="C15" s="81"/>
      <c r="D15" s="81"/>
      <c r="E15" s="63">
        <v>698446.91</v>
      </c>
      <c r="F15" s="52">
        <v>65.434090430359888</v>
      </c>
      <c r="G15" s="52">
        <f t="shared" si="0"/>
        <v>104767.0365</v>
      </c>
      <c r="H15" s="64">
        <v>15</v>
      </c>
      <c r="I15" s="52">
        <f t="shared" si="1"/>
        <v>104767.0365</v>
      </c>
      <c r="J15" s="64">
        <v>15</v>
      </c>
      <c r="K15" s="52">
        <f t="shared" si="2"/>
        <v>139689.38200000001</v>
      </c>
      <c r="L15" s="64">
        <v>20</v>
      </c>
      <c r="M15" s="52">
        <f t="shared" si="3"/>
        <v>139689.38200000001</v>
      </c>
      <c r="N15" s="64">
        <v>20</v>
      </c>
      <c r="O15" s="52">
        <f t="shared" si="4"/>
        <v>104767.0365</v>
      </c>
      <c r="P15" s="64">
        <v>15</v>
      </c>
      <c r="Q15" s="52">
        <f t="shared" si="5"/>
        <v>104767.0365</v>
      </c>
      <c r="R15" s="64">
        <v>15</v>
      </c>
      <c r="S15" s="52">
        <f t="shared" si="6"/>
        <v>698446.91000000015</v>
      </c>
      <c r="T15" s="52">
        <f t="shared" si="6"/>
        <v>100</v>
      </c>
    </row>
    <row r="16" spans="1:20" ht="35.1" customHeight="1">
      <c r="A16" s="56" t="s">
        <v>50</v>
      </c>
      <c r="B16" s="82" t="s">
        <v>34</v>
      </c>
      <c r="C16" s="82"/>
      <c r="D16" s="82"/>
      <c r="E16" s="63">
        <v>12464.18</v>
      </c>
      <c r="F16" s="53">
        <v>1.1677083391496186</v>
      </c>
      <c r="G16" s="53">
        <f t="shared" si="0"/>
        <v>0</v>
      </c>
      <c r="H16" s="64"/>
      <c r="I16" s="53">
        <f t="shared" si="1"/>
        <v>2492.8360000000002</v>
      </c>
      <c r="J16" s="64">
        <v>20</v>
      </c>
      <c r="K16" s="53">
        <f t="shared" si="2"/>
        <v>2492.8360000000002</v>
      </c>
      <c r="L16" s="64">
        <v>20</v>
      </c>
      <c r="M16" s="53">
        <f t="shared" si="3"/>
        <v>2492.8360000000002</v>
      </c>
      <c r="N16" s="64">
        <v>20</v>
      </c>
      <c r="O16" s="53">
        <f t="shared" si="4"/>
        <v>2492.8360000000002</v>
      </c>
      <c r="P16" s="64">
        <v>20</v>
      </c>
      <c r="Q16" s="53">
        <f t="shared" si="5"/>
        <v>2492.8360000000002</v>
      </c>
      <c r="R16" s="64">
        <v>20</v>
      </c>
      <c r="S16" s="53">
        <f t="shared" si="6"/>
        <v>12464.18</v>
      </c>
      <c r="T16" s="53">
        <f t="shared" si="6"/>
        <v>100</v>
      </c>
    </row>
    <row r="17" spans="1:20" ht="8.25" customHeight="1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spans="1:20" ht="35.1" customHeight="1">
      <c r="A18" s="50"/>
      <c r="B18" s="78" t="s">
        <v>82</v>
      </c>
      <c r="C18" s="78"/>
      <c r="D18" s="78"/>
      <c r="E18" s="59">
        <f>SUM(E11:E16)</f>
        <v>1067405.24</v>
      </c>
      <c r="F18" s="59">
        <f>SUM(F11:F16)</f>
        <v>100</v>
      </c>
      <c r="G18" s="60">
        <f>SUM(G11:G16)</f>
        <v>174220.54744400003</v>
      </c>
      <c r="H18" s="60">
        <f>(G18/E18)*100</f>
        <v>16.321874852703555</v>
      </c>
      <c r="I18" s="60">
        <f>SUM(I11:I16)</f>
        <v>176968.479444</v>
      </c>
      <c r="J18" s="60">
        <f>(I18/E18)*100</f>
        <v>16.57931522277331</v>
      </c>
      <c r="K18" s="60">
        <f>SUM(K11:K16)</f>
        <v>212658.89702800004</v>
      </c>
      <c r="L18" s="60">
        <f>(K18/E18)*100</f>
        <v>19.92297667828575</v>
      </c>
      <c r="M18" s="60">
        <f>SUM(M11:M16)</f>
        <v>210873.22502800002</v>
      </c>
      <c r="N18" s="60">
        <f>(M18/E18)*100</f>
        <v>19.755685762606902</v>
      </c>
      <c r="O18" s="60">
        <f>SUM(O11:O16)</f>
        <v>175187.57452800003</v>
      </c>
      <c r="P18" s="60">
        <f>(O18/E18)*100</f>
        <v>16.412470911984659</v>
      </c>
      <c r="Q18" s="60">
        <f>SUM(Q11:Q16)</f>
        <v>117496.51652799999</v>
      </c>
      <c r="R18" s="60">
        <f>(Q18/E18)*100</f>
        <v>11.007676571645835</v>
      </c>
      <c r="S18" s="50"/>
      <c r="T18" s="50"/>
    </row>
    <row r="19" spans="1:20" ht="35.1" customHeight="1">
      <c r="A19" s="50"/>
      <c r="B19" s="77" t="s">
        <v>85</v>
      </c>
      <c r="C19" s="77"/>
      <c r="D19" s="77"/>
      <c r="E19" s="54">
        <f>Q19</f>
        <v>1067405.24</v>
      </c>
      <c r="F19" s="54">
        <f>(E19/E18)*100</f>
        <v>100</v>
      </c>
      <c r="G19" s="61">
        <f>G18</f>
        <v>174220.54744400003</v>
      </c>
      <c r="H19" s="61">
        <f>(G19/E18)*100</f>
        <v>16.321874852703555</v>
      </c>
      <c r="I19" s="61">
        <f>I18+G19</f>
        <v>351189.02688800002</v>
      </c>
      <c r="J19" s="61">
        <f>(I19/E18)*100</f>
        <v>32.901190075476869</v>
      </c>
      <c r="K19" s="61">
        <f>K18+I19</f>
        <v>563847.92391600006</v>
      </c>
      <c r="L19" s="61">
        <f>(K19/E18)*100</f>
        <v>52.824166753762611</v>
      </c>
      <c r="M19" s="61">
        <f>M18+K19</f>
        <v>774721.14894400002</v>
      </c>
      <c r="N19" s="61">
        <f>(M19/E18)*100</f>
        <v>72.579852516369513</v>
      </c>
      <c r="O19" s="61">
        <f>O18+M19</f>
        <v>949908.7234720001</v>
      </c>
      <c r="P19" s="61">
        <f>(O19/E18)*100</f>
        <v>88.992323428354169</v>
      </c>
      <c r="Q19" s="61">
        <f>Q18+O19</f>
        <v>1067405.24</v>
      </c>
      <c r="R19" s="61">
        <f>(Q19/E18)*100</f>
        <v>100</v>
      </c>
      <c r="S19" s="50"/>
      <c r="T19" s="50"/>
    </row>
    <row r="23" spans="1:20">
      <c r="E23" s="79"/>
      <c r="F23" s="79"/>
      <c r="G23" s="79"/>
    </row>
    <row r="24" spans="1:20">
      <c r="C24" s="22"/>
      <c r="D24" s="22"/>
      <c r="E24" s="22"/>
      <c r="F24" s="22"/>
      <c r="G24" s="22"/>
      <c r="J24" s="80"/>
      <c r="K24" s="80"/>
      <c r="L24" s="80"/>
      <c r="M24" s="80"/>
      <c r="N24" s="80"/>
    </row>
    <row r="25" spans="1:20" ht="30" customHeight="1">
      <c r="E25" s="4" t="s">
        <v>59</v>
      </c>
      <c r="J25" s="62" t="s">
        <v>60</v>
      </c>
      <c r="K25" s="62"/>
      <c r="L25" s="62"/>
      <c r="M25" s="62"/>
      <c r="N25" s="50"/>
    </row>
    <row r="26" spans="1:20" ht="30" customHeight="1">
      <c r="C26" s="22" t="s">
        <v>61</v>
      </c>
      <c r="D26" s="22"/>
      <c r="E26" s="75"/>
      <c r="F26" s="75"/>
      <c r="G26" s="75"/>
      <c r="J26" s="75" t="s">
        <v>61</v>
      </c>
      <c r="K26" s="75"/>
      <c r="L26" s="75"/>
      <c r="M26" s="75"/>
      <c r="N26" s="22"/>
    </row>
    <row r="27" spans="1:20" ht="30" customHeight="1">
      <c r="C27" s="29" t="s">
        <v>62</v>
      </c>
      <c r="D27" s="29"/>
      <c r="E27" s="26"/>
      <c r="F27" s="26"/>
      <c r="G27" s="26"/>
      <c r="J27" s="76" t="s">
        <v>63</v>
      </c>
      <c r="K27" s="76"/>
      <c r="L27" s="76"/>
      <c r="M27" s="76"/>
      <c r="N27" s="29"/>
    </row>
  </sheetData>
  <mergeCells count="21">
    <mergeCell ref="A1:T1"/>
    <mergeCell ref="A2:T2"/>
    <mergeCell ref="B4:T4"/>
    <mergeCell ref="B15:D15"/>
    <mergeCell ref="B16:D16"/>
    <mergeCell ref="A8:T8"/>
    <mergeCell ref="D5:N5"/>
    <mergeCell ref="C6:N6"/>
    <mergeCell ref="B11:D11"/>
    <mergeCell ref="B12:D12"/>
    <mergeCell ref="B13:D13"/>
    <mergeCell ref="B14:D14"/>
    <mergeCell ref="E9:F9"/>
    <mergeCell ref="A5:C5"/>
    <mergeCell ref="B19:D19"/>
    <mergeCell ref="B18:D18"/>
    <mergeCell ref="J26:M26"/>
    <mergeCell ref="J27:M27"/>
    <mergeCell ref="E23:G23"/>
    <mergeCell ref="J24:N24"/>
    <mergeCell ref="E26:G26"/>
  </mergeCells>
  <pageMargins left="0.51181102362204722" right="0.51181102362204722" top="0.78740157480314965" bottom="0.78740157480314965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O13" sqref="O13"/>
    </sheetView>
  </sheetViews>
  <sheetFormatPr defaultRowHeight="15"/>
  <cols>
    <col min="1" max="1" width="13.7109375" style="1" customWidth="1"/>
    <col min="2" max="2" width="12" style="1" customWidth="1"/>
    <col min="3" max="3" width="54.85546875" style="1" customWidth="1"/>
    <col min="4" max="4" width="13.7109375" style="1" customWidth="1"/>
    <col min="5" max="5" width="8.42578125" style="1" customWidth="1"/>
    <col min="6" max="7" width="14.140625" style="1" customWidth="1"/>
    <col min="8" max="8" width="10.5703125" style="1" customWidth="1"/>
    <col min="9" max="9" width="14.85546875" style="1" customWidth="1"/>
    <col min="10" max="10" width="15.85546875" style="1" customWidth="1"/>
    <col min="11" max="16384" width="9.140625" style="1"/>
  </cols>
  <sheetData>
    <row r="1" spans="1:10" ht="30" customHeight="1">
      <c r="A1" s="69" t="s">
        <v>64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8.5" customHeight="1">
      <c r="A2" s="70" t="s">
        <v>69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41.25" customHeight="1">
      <c r="A3" s="27" t="s">
        <v>42</v>
      </c>
      <c r="B3" s="66" t="s">
        <v>70</v>
      </c>
      <c r="C3" s="67"/>
      <c r="D3" s="67"/>
      <c r="E3" s="67"/>
      <c r="F3" s="67"/>
      <c r="G3" s="67"/>
      <c r="H3" s="67"/>
      <c r="I3" s="67"/>
      <c r="J3" s="67"/>
    </row>
    <row r="4" spans="1:10" ht="35.1" customHeight="1">
      <c r="A4" s="72" t="s">
        <v>65</v>
      </c>
      <c r="B4" s="72"/>
      <c r="C4" s="72"/>
      <c r="D4" s="29"/>
      <c r="E4" s="29"/>
      <c r="F4" s="29"/>
      <c r="G4" s="29"/>
      <c r="H4" s="30" t="s">
        <v>66</v>
      </c>
      <c r="I4" s="25"/>
      <c r="J4" s="25"/>
    </row>
    <row r="5" spans="1:10" ht="35.1" customHeight="1">
      <c r="A5" s="30" t="s">
        <v>67</v>
      </c>
      <c r="B5" s="29"/>
      <c r="C5" s="29"/>
      <c r="D5" s="29"/>
      <c r="E5" s="29"/>
      <c r="F5" s="29"/>
      <c r="G5" s="29"/>
      <c r="H5" s="29" t="s">
        <v>68</v>
      </c>
      <c r="I5" s="29"/>
      <c r="J5" s="29"/>
    </row>
    <row r="6" spans="1:10" ht="26.25" customHeight="1">
      <c r="H6" s="36" t="s">
        <v>71</v>
      </c>
      <c r="I6" s="35">
        <v>0.20619999999999999</v>
      </c>
    </row>
    <row r="7" spans="1:10" ht="63" customHeight="1">
      <c r="A7" s="3" t="s">
        <v>46</v>
      </c>
      <c r="B7" s="3" t="s">
        <v>0</v>
      </c>
      <c r="C7" s="3" t="s">
        <v>55</v>
      </c>
      <c r="D7" s="3" t="s">
        <v>56</v>
      </c>
      <c r="E7" s="3" t="s">
        <v>1</v>
      </c>
      <c r="F7" s="3" t="s">
        <v>52</v>
      </c>
      <c r="G7" s="3" t="s">
        <v>47</v>
      </c>
      <c r="H7" s="3" t="s">
        <v>2</v>
      </c>
      <c r="I7" s="37" t="s">
        <v>4</v>
      </c>
      <c r="J7" s="3" t="s">
        <v>54</v>
      </c>
    </row>
    <row r="8" spans="1:10" ht="45" customHeight="1">
      <c r="A8" s="10" t="s">
        <v>3</v>
      </c>
      <c r="B8" s="6" t="s">
        <v>4</v>
      </c>
      <c r="C8" s="12" t="s">
        <v>5</v>
      </c>
      <c r="D8" s="12"/>
      <c r="E8" s="12"/>
      <c r="F8" s="12"/>
      <c r="G8" s="32">
        <f>SUM(G9:G10)</f>
        <v>39521.86</v>
      </c>
      <c r="H8" s="12"/>
      <c r="I8" s="12"/>
      <c r="J8" s="32">
        <f>SUM(J9:J10)</f>
        <v>47670.84</v>
      </c>
    </row>
    <row r="9" spans="1:10" ht="45" customHeight="1">
      <c r="A9" s="9" t="s">
        <v>6</v>
      </c>
      <c r="B9" s="7">
        <v>90777</v>
      </c>
      <c r="C9" s="13" t="s">
        <v>7</v>
      </c>
      <c r="D9" s="14">
        <v>104</v>
      </c>
      <c r="E9" s="9" t="s">
        <v>8</v>
      </c>
      <c r="F9" s="34">
        <v>131.30000000000001</v>
      </c>
      <c r="G9" s="16">
        <f>ROUND(D9*F9,2)</f>
        <v>13655.2</v>
      </c>
      <c r="H9" s="38">
        <f>I6</f>
        <v>0.20619999999999999</v>
      </c>
      <c r="I9" s="2">
        <f>ROUND(F9*(1+H9),2)</f>
        <v>158.37</v>
      </c>
      <c r="J9" s="18">
        <f>ROUND(D9*I9,2)</f>
        <v>16470.48</v>
      </c>
    </row>
    <row r="10" spans="1:10" ht="33" customHeight="1">
      <c r="A10" s="9" t="s">
        <v>9</v>
      </c>
      <c r="B10" s="7">
        <v>101394</v>
      </c>
      <c r="C10" s="13" t="s">
        <v>10</v>
      </c>
      <c r="D10" s="14">
        <v>6</v>
      </c>
      <c r="E10" s="9" t="s">
        <v>11</v>
      </c>
      <c r="F10" s="34">
        <v>4311.1099999999997</v>
      </c>
      <c r="G10" s="16">
        <f t="shared" ref="G10:G26" si="0">ROUND(D10*F10,2)</f>
        <v>25866.66</v>
      </c>
      <c r="H10" s="39">
        <f>I6</f>
        <v>0.20619999999999999</v>
      </c>
      <c r="I10" s="2">
        <f t="shared" ref="I10:I26" si="1">ROUND(F10*(1+H10),2)</f>
        <v>5200.0600000000004</v>
      </c>
      <c r="J10" s="18">
        <f t="shared" ref="J10:J26" si="2">ROUND(D10*I10,2)</f>
        <v>31200.36</v>
      </c>
    </row>
    <row r="11" spans="1:10" ht="45" customHeight="1">
      <c r="A11" s="10" t="s">
        <v>12</v>
      </c>
      <c r="B11" s="6" t="s">
        <v>4</v>
      </c>
      <c r="C11" s="12" t="s">
        <v>13</v>
      </c>
      <c r="D11" s="15"/>
      <c r="E11" s="8" t="s">
        <v>4</v>
      </c>
      <c r="F11" s="17"/>
      <c r="G11" s="32">
        <f>SUM(G12:G15)</f>
        <v>12656.359999999999</v>
      </c>
      <c r="H11" s="17"/>
      <c r="I11" s="17"/>
      <c r="J11" s="32">
        <f>SUM(J12:J15)</f>
        <v>15266.099999999999</v>
      </c>
    </row>
    <row r="12" spans="1:10" ht="51.75" customHeight="1">
      <c r="A12" s="9" t="s">
        <v>14</v>
      </c>
      <c r="B12" s="7">
        <v>103689</v>
      </c>
      <c r="C12" s="13" t="s">
        <v>15</v>
      </c>
      <c r="D12" s="14">
        <v>6</v>
      </c>
      <c r="E12" s="9" t="s">
        <v>16</v>
      </c>
      <c r="F12" s="34">
        <v>502.02</v>
      </c>
      <c r="G12" s="16">
        <f t="shared" si="0"/>
        <v>3012.12</v>
      </c>
      <c r="H12" s="40">
        <f>I6</f>
        <v>0.20619999999999999</v>
      </c>
      <c r="I12" s="2">
        <f t="shared" si="1"/>
        <v>605.54</v>
      </c>
      <c r="J12" s="18">
        <f t="shared" si="2"/>
        <v>3633.24</v>
      </c>
    </row>
    <row r="13" spans="1:10" ht="62.25" customHeight="1">
      <c r="A13" s="9" t="s">
        <v>17</v>
      </c>
      <c r="B13" s="7">
        <v>10775</v>
      </c>
      <c r="C13" s="13" t="s">
        <v>18</v>
      </c>
      <c r="D13" s="14">
        <v>6</v>
      </c>
      <c r="E13" s="9" t="s">
        <v>11</v>
      </c>
      <c r="F13" s="34">
        <v>1010</v>
      </c>
      <c r="G13" s="16">
        <f t="shared" si="0"/>
        <v>6060</v>
      </c>
      <c r="H13" s="41">
        <f>I6</f>
        <v>0.20619999999999999</v>
      </c>
      <c r="I13" s="2">
        <f t="shared" si="1"/>
        <v>1218.26</v>
      </c>
      <c r="J13" s="18">
        <f t="shared" si="2"/>
        <v>7309.56</v>
      </c>
    </row>
    <row r="14" spans="1:10" ht="45" customHeight="1">
      <c r="A14" s="9" t="s">
        <v>19</v>
      </c>
      <c r="B14" s="7">
        <v>105115</v>
      </c>
      <c r="C14" s="13" t="s">
        <v>20</v>
      </c>
      <c r="D14" s="14">
        <v>2</v>
      </c>
      <c r="E14" s="9" t="s">
        <v>21</v>
      </c>
      <c r="F14" s="34">
        <v>134</v>
      </c>
      <c r="G14" s="16">
        <f t="shared" si="0"/>
        <v>268</v>
      </c>
      <c r="H14" s="42">
        <f>I6</f>
        <v>0.20619999999999999</v>
      </c>
      <c r="I14" s="2">
        <f t="shared" si="1"/>
        <v>161.63</v>
      </c>
      <c r="J14" s="18">
        <f t="shared" si="2"/>
        <v>323.26</v>
      </c>
    </row>
    <row r="15" spans="1:10" ht="55.5" customHeight="1">
      <c r="A15" s="9" t="s">
        <v>22</v>
      </c>
      <c r="B15" s="7" t="s">
        <v>23</v>
      </c>
      <c r="C15" s="13" t="s">
        <v>24</v>
      </c>
      <c r="D15" s="14">
        <v>2</v>
      </c>
      <c r="E15" s="9" t="s">
        <v>21</v>
      </c>
      <c r="F15" s="34">
        <v>1658.12</v>
      </c>
      <c r="G15" s="16">
        <f t="shared" si="0"/>
        <v>3316.24</v>
      </c>
      <c r="H15" s="43">
        <f>I6</f>
        <v>0.20619999999999999</v>
      </c>
      <c r="I15" s="2">
        <f t="shared" si="1"/>
        <v>2000.02</v>
      </c>
      <c r="J15" s="18">
        <f t="shared" si="2"/>
        <v>4000.04</v>
      </c>
    </row>
    <row r="16" spans="1:10" ht="45" customHeight="1">
      <c r="A16" s="10" t="s">
        <v>25</v>
      </c>
      <c r="B16" s="6" t="s">
        <v>4</v>
      </c>
      <c r="C16" s="12" t="s">
        <v>43</v>
      </c>
      <c r="D16" s="15"/>
      <c r="E16" s="8" t="s">
        <v>4</v>
      </c>
      <c r="F16" s="17"/>
      <c r="G16" s="32">
        <f>SUM(G17)</f>
        <v>4214.63</v>
      </c>
      <c r="H16" s="17"/>
      <c r="I16" s="17"/>
      <c r="J16" s="32">
        <f>SUM(J17)</f>
        <v>5101.92</v>
      </c>
    </row>
    <row r="17" spans="1:10" ht="51.75" customHeight="1">
      <c r="A17" s="9" t="s">
        <v>27</v>
      </c>
      <c r="B17" s="7">
        <v>100575</v>
      </c>
      <c r="C17" s="13" t="s">
        <v>48</v>
      </c>
      <c r="D17" s="14">
        <v>7394.09</v>
      </c>
      <c r="E17" s="9" t="s">
        <v>16</v>
      </c>
      <c r="F17" s="34">
        <v>0.56999999999999995</v>
      </c>
      <c r="G17" s="16">
        <f t="shared" si="0"/>
        <v>4214.63</v>
      </c>
      <c r="H17" s="44">
        <f>I6</f>
        <v>0.20619999999999999</v>
      </c>
      <c r="I17" s="2">
        <f t="shared" si="1"/>
        <v>0.69</v>
      </c>
      <c r="J17" s="18">
        <f t="shared" si="2"/>
        <v>5101.92</v>
      </c>
    </row>
    <row r="18" spans="1:10" ht="45" customHeight="1">
      <c r="A18" s="10" t="s">
        <v>30</v>
      </c>
      <c r="B18" s="6" t="s">
        <v>4</v>
      </c>
      <c r="C18" s="12" t="s">
        <v>26</v>
      </c>
      <c r="D18" s="15"/>
      <c r="E18" s="8" t="s">
        <v>4</v>
      </c>
      <c r="F18" s="17"/>
      <c r="G18" s="32">
        <f>SUM(G19:G20)</f>
        <v>239153.39</v>
      </c>
      <c r="H18" s="17"/>
      <c r="I18" s="17"/>
      <c r="J18" s="32">
        <f>SUM(J19:J20)</f>
        <v>288455.29000000004</v>
      </c>
    </row>
    <row r="19" spans="1:10" ht="69.75" customHeight="1">
      <c r="A19" s="9" t="s">
        <v>32</v>
      </c>
      <c r="B19" s="7">
        <v>94273</v>
      </c>
      <c r="C19" s="13" t="s">
        <v>28</v>
      </c>
      <c r="D19" s="14">
        <v>2456.37</v>
      </c>
      <c r="E19" s="9" t="s">
        <v>29</v>
      </c>
      <c r="F19" s="34">
        <v>64.41</v>
      </c>
      <c r="G19" s="16">
        <f t="shared" si="0"/>
        <v>158214.79</v>
      </c>
      <c r="H19" s="45">
        <f>I6</f>
        <v>0.20619999999999999</v>
      </c>
      <c r="I19" s="2">
        <f t="shared" si="1"/>
        <v>77.69</v>
      </c>
      <c r="J19" s="18">
        <f t="shared" si="2"/>
        <v>190835.39</v>
      </c>
    </row>
    <row r="20" spans="1:10" ht="51" customHeight="1">
      <c r="A20" s="9" t="s">
        <v>40</v>
      </c>
      <c r="B20" s="7">
        <v>94287</v>
      </c>
      <c r="C20" s="13" t="s">
        <v>49</v>
      </c>
      <c r="D20" s="14">
        <v>2285.11</v>
      </c>
      <c r="E20" s="9" t="s">
        <v>29</v>
      </c>
      <c r="F20" s="34">
        <v>35.42</v>
      </c>
      <c r="G20" s="16">
        <f t="shared" si="0"/>
        <v>80938.600000000006</v>
      </c>
      <c r="H20" s="46">
        <f>I6</f>
        <v>0.20619999999999999</v>
      </c>
      <c r="I20" s="2">
        <f t="shared" si="1"/>
        <v>42.72</v>
      </c>
      <c r="J20" s="18">
        <f t="shared" si="2"/>
        <v>97619.9</v>
      </c>
    </row>
    <row r="21" spans="1:10" ht="45" customHeight="1">
      <c r="A21" s="10" t="s">
        <v>33</v>
      </c>
      <c r="B21" s="6" t="s">
        <v>4</v>
      </c>
      <c r="C21" s="12" t="s">
        <v>31</v>
      </c>
      <c r="D21" s="15"/>
      <c r="E21" s="8" t="s">
        <v>4</v>
      </c>
      <c r="F21" s="17"/>
      <c r="G21" s="32">
        <f>SUM(G22:G23)</f>
        <v>579001.22000000009</v>
      </c>
      <c r="H21" s="17"/>
      <c r="I21" s="17"/>
      <c r="J21" s="32">
        <f>SUM(J22:J23)</f>
        <v>698446.91</v>
      </c>
    </row>
    <row r="22" spans="1:10" ht="45" customHeight="1">
      <c r="A22" s="9" t="s">
        <v>35</v>
      </c>
      <c r="B22" s="7">
        <v>92404</v>
      </c>
      <c r="C22" s="13" t="s">
        <v>38</v>
      </c>
      <c r="D22" s="14">
        <v>6190.36</v>
      </c>
      <c r="E22" s="9" t="s">
        <v>16</v>
      </c>
      <c r="F22" s="34">
        <v>87.91</v>
      </c>
      <c r="G22" s="16">
        <f t="shared" si="0"/>
        <v>544194.55000000005</v>
      </c>
      <c r="H22" s="46">
        <f>I6</f>
        <v>0.20619999999999999</v>
      </c>
      <c r="I22" s="2">
        <f t="shared" si="1"/>
        <v>106.04</v>
      </c>
      <c r="J22" s="18">
        <f t="shared" si="2"/>
        <v>656425.77</v>
      </c>
    </row>
    <row r="23" spans="1:10" ht="52.5" customHeight="1">
      <c r="A23" s="9" t="s">
        <v>37</v>
      </c>
      <c r="B23" s="7">
        <v>93589</v>
      </c>
      <c r="C23" s="13" t="s">
        <v>39</v>
      </c>
      <c r="D23" s="14">
        <v>12656.97</v>
      </c>
      <c r="E23" s="9" t="s">
        <v>41</v>
      </c>
      <c r="F23" s="34">
        <v>2.75</v>
      </c>
      <c r="G23" s="16">
        <f t="shared" si="0"/>
        <v>34806.67</v>
      </c>
      <c r="H23" s="47">
        <v>0.20620000000000002</v>
      </c>
      <c r="I23" s="2">
        <f t="shared" si="1"/>
        <v>3.32</v>
      </c>
      <c r="J23" s="18">
        <f t="shared" si="2"/>
        <v>42021.14</v>
      </c>
    </row>
    <row r="24" spans="1:10" ht="45" customHeight="1">
      <c r="A24" s="10" t="s">
        <v>50</v>
      </c>
      <c r="B24" s="6" t="s">
        <v>4</v>
      </c>
      <c r="C24" s="12" t="s">
        <v>34</v>
      </c>
      <c r="D24" s="15"/>
      <c r="E24" s="8" t="s">
        <v>4</v>
      </c>
      <c r="F24" s="17"/>
      <c r="G24" s="32">
        <f>SUM(G25:G26)</f>
        <v>10333.539999999999</v>
      </c>
      <c r="H24" s="17"/>
      <c r="I24" s="17"/>
      <c r="J24" s="32">
        <f>SUM(J25:J26)</f>
        <v>12464.18</v>
      </c>
    </row>
    <row r="25" spans="1:10" ht="45" customHeight="1">
      <c r="A25" s="9" t="s">
        <v>44</v>
      </c>
      <c r="B25" s="7">
        <v>34723</v>
      </c>
      <c r="C25" s="13" t="s">
        <v>36</v>
      </c>
      <c r="D25" s="14">
        <v>6.75</v>
      </c>
      <c r="E25" s="9" t="s">
        <v>16</v>
      </c>
      <c r="F25" s="34">
        <v>1015.25</v>
      </c>
      <c r="G25" s="16">
        <f t="shared" si="0"/>
        <v>6852.94</v>
      </c>
      <c r="H25" s="48">
        <f>I6</f>
        <v>0.20619999999999999</v>
      </c>
      <c r="I25" s="2">
        <f t="shared" si="1"/>
        <v>1224.5899999999999</v>
      </c>
      <c r="J25" s="18">
        <f t="shared" si="2"/>
        <v>8265.98</v>
      </c>
    </row>
    <row r="26" spans="1:10" ht="58.5" customHeight="1">
      <c r="A26" s="9" t="s">
        <v>45</v>
      </c>
      <c r="B26" s="7">
        <v>103694</v>
      </c>
      <c r="C26" s="13" t="s">
        <v>51</v>
      </c>
      <c r="D26" s="14">
        <v>30</v>
      </c>
      <c r="E26" s="9" t="s">
        <v>21</v>
      </c>
      <c r="F26" s="34">
        <v>116.02</v>
      </c>
      <c r="G26" s="16">
        <f t="shared" si="0"/>
        <v>3480.6</v>
      </c>
      <c r="H26" s="48">
        <f>I6</f>
        <v>0.20619999999999999</v>
      </c>
      <c r="I26" s="2">
        <f t="shared" si="1"/>
        <v>139.94</v>
      </c>
      <c r="J26" s="18">
        <f t="shared" si="2"/>
        <v>4198.2</v>
      </c>
    </row>
    <row r="27" spans="1:10" ht="45" customHeight="1">
      <c r="A27" s="21"/>
      <c r="B27" s="21"/>
      <c r="C27" s="11"/>
      <c r="D27" s="5"/>
      <c r="E27" s="5"/>
      <c r="F27" s="19" t="s">
        <v>53</v>
      </c>
      <c r="G27" s="20">
        <f>SUM(G8:G26)/2</f>
        <v>884881.00000000012</v>
      </c>
      <c r="H27" s="65"/>
      <c r="I27" s="65"/>
      <c r="J27" s="20">
        <f>SUM(J8:J26)/2</f>
        <v>1067405.2400000002</v>
      </c>
    </row>
    <row r="29" spans="1:10" ht="23.25" customHeight="1">
      <c r="A29" s="73" t="s">
        <v>57</v>
      </c>
      <c r="B29" s="73"/>
      <c r="C29" s="33"/>
    </row>
    <row r="31" spans="1:10">
      <c r="A31" s="73" t="s">
        <v>58</v>
      </c>
      <c r="B31" s="73"/>
    </row>
    <row r="32" spans="1:10" ht="38.25" customHeight="1">
      <c r="C32" s="22"/>
      <c r="F32" s="22"/>
      <c r="G32" s="22"/>
      <c r="H32" s="22"/>
      <c r="I32" s="22"/>
    </row>
    <row r="33" spans="3:9" ht="21.75" customHeight="1">
      <c r="C33" s="4" t="s">
        <v>59</v>
      </c>
      <c r="F33" s="74" t="s">
        <v>60</v>
      </c>
      <c r="G33" s="74"/>
      <c r="H33" s="74"/>
      <c r="I33" s="74"/>
    </row>
    <row r="34" spans="3:9" ht="30" customHeight="1">
      <c r="C34" s="23" t="s">
        <v>61</v>
      </c>
      <c r="F34" s="75" t="s">
        <v>61</v>
      </c>
      <c r="G34" s="75"/>
      <c r="H34" s="75"/>
      <c r="I34" s="75"/>
    </row>
    <row r="35" spans="3:9" ht="30" customHeight="1">
      <c r="C35" s="24" t="s">
        <v>62</v>
      </c>
      <c r="F35" s="76" t="s">
        <v>63</v>
      </c>
      <c r="G35" s="76"/>
      <c r="H35" s="76"/>
      <c r="I35" s="76"/>
    </row>
  </sheetData>
  <mergeCells count="10">
    <mergeCell ref="A31:B31"/>
    <mergeCell ref="F33:I33"/>
    <mergeCell ref="F34:I34"/>
    <mergeCell ref="F35:I35"/>
    <mergeCell ref="A1:J1"/>
    <mergeCell ref="A2:J2"/>
    <mergeCell ref="B3:J3"/>
    <mergeCell ref="A4:C4"/>
    <mergeCell ref="H27:I27"/>
    <mergeCell ref="A29:B29"/>
  </mergeCells>
  <printOptions horizontalCentered="1"/>
  <pageMargins left="0.78740157480314965" right="0.78740157480314965" top="0.59055118110236227" bottom="0.59055118110236227" header="0.31496062992125984" footer="0.31496062992125984"/>
  <pageSetup paperSize="9" scale="6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PROPOSTA</vt:lpstr>
      <vt:lpstr>CRONOGRAMA</vt:lpstr>
      <vt:lpstr>MODELO</vt:lpstr>
      <vt:lpstr>MODELO!Area_de_impressao</vt:lpstr>
      <vt:lpstr>PROPOSTA!Area_de_impressao</vt:lpstr>
      <vt:lpstr>MODELO!Titulos_de_impressao</vt:lpstr>
      <vt:lpstr>PROPOSTA!Titulos_de_impressao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2026-02-19T16:53:26Z</cp:lastPrinted>
  <dcterms:created xsi:type="dcterms:W3CDTF">2025-06-27T15:39:34Z</dcterms:created>
  <dcterms:modified xsi:type="dcterms:W3CDTF">2026-02-19T18:15:50Z</dcterms:modified>
</cp:coreProperties>
</file>